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keeffe\OneDrive - Arbor Park School District 145\BKO Z Drive Documents\2020 FY Amended Budget\"/>
    </mc:Choice>
  </mc:AlternateContent>
  <bookViews>
    <workbookView xWindow="-105" yWindow="240" windowWidth="23250" windowHeight="12570" tabRatio="651" activeTab="11"/>
  </bookViews>
  <sheets>
    <sheet name="10 Ed R" sheetId="7" r:id="rId1"/>
    <sheet name="10 Ed E" sheetId="9" r:id="rId2"/>
    <sheet name="20 O&amp;M" sheetId="14" r:id="rId3"/>
    <sheet name="30 B&amp;I" sheetId="15" r:id="rId4"/>
    <sheet name="40 Trans" sheetId="13" r:id="rId5"/>
    <sheet name="50 IMRF" sheetId="21" r:id="rId6"/>
    <sheet name="51 FICA" sheetId="20" r:id="rId7"/>
    <sheet name="60 Capital" sheetId="19" r:id="rId8"/>
    <sheet name="70 WC" sheetId="18" r:id="rId9"/>
    <sheet name="80Tort" sheetId="17" r:id="rId10"/>
    <sheet name="90 LS" sheetId="22" r:id="rId11"/>
    <sheet name="By Fund" sheetId="23" r:id="rId12"/>
  </sheets>
  <definedNames>
    <definedName name="_xlnm.Print_Area" localSheetId="1">'10 Ed E'!$C$1:$H$711</definedName>
    <definedName name="_xlnm.Print_Area" localSheetId="0">'10 Ed R'!$C$1:$O$72</definedName>
    <definedName name="_xlnm.Print_Area" localSheetId="2">'20 O&amp;M'!$A$1:$N$85</definedName>
    <definedName name="_xlnm.Print_Area" localSheetId="3">'30 B&amp;I'!$A$1:$O$22</definedName>
    <definedName name="_xlnm.Print_Area" localSheetId="4">'40 Trans'!$A$1:$O$82</definedName>
    <definedName name="_xlnm.Print_Area" localSheetId="5">'50 IMRF'!$B$1:$N$66</definedName>
    <definedName name="_xlnm.Print_Area" localSheetId="6">'51 FICA'!$C$1:$O$171</definedName>
    <definedName name="_xlnm.Print_Area" localSheetId="7">'60 Capital'!$A$1:$O$21</definedName>
    <definedName name="_xlnm.Print_Area" localSheetId="8">'70 WC'!$A$1:$O$27</definedName>
    <definedName name="_xlnm.Print_Area" localSheetId="9">'80Tort'!$C$1:$O$37</definedName>
    <definedName name="_xlnm.Print_Area" localSheetId="10">'90 LS'!$A$1:$O$19</definedName>
    <definedName name="_xlnm.Print_Area" localSheetId="11">'By Fund'!$A$1:$P$29</definedName>
    <definedName name="_xlnm.Print_Titles" localSheetId="6">'51 FICA'!$11:$11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19" i="20" l="1"/>
  <c r="P93" i="20"/>
  <c r="P105" i="20"/>
  <c r="P114" i="20"/>
  <c r="P119" i="20"/>
  <c r="P156" i="20"/>
  <c r="Q156" i="20"/>
  <c r="R156" i="20" s="1"/>
  <c r="Q93" i="20"/>
  <c r="H210" i="9" l="1"/>
  <c r="H209" i="9"/>
  <c r="O156" i="20"/>
  <c r="O155" i="20"/>
  <c r="O86" i="20"/>
  <c r="O69" i="20"/>
  <c r="O68" i="20"/>
  <c r="O67" i="20"/>
  <c r="O66" i="20"/>
  <c r="O162" i="20"/>
  <c r="O159" i="20"/>
  <c r="O119" i="20"/>
  <c r="O19" i="20"/>
  <c r="O17" i="20"/>
  <c r="O16" i="20"/>
  <c r="O14" i="20"/>
  <c r="N59" i="21"/>
  <c r="M61" i="21"/>
  <c r="N33" i="21"/>
  <c r="N32" i="21"/>
  <c r="N31" i="21"/>
  <c r="N29" i="21"/>
  <c r="N24" i="21"/>
  <c r="N17" i="21"/>
  <c r="N22" i="21"/>
  <c r="N21" i="21"/>
  <c r="N18" i="21"/>
  <c r="O8" i="20"/>
  <c r="N8" i="21"/>
  <c r="N13" i="21"/>
  <c r="N14" i="21"/>
  <c r="G710" i="9"/>
  <c r="H134" i="9"/>
  <c r="I509" i="9"/>
  <c r="I508" i="9"/>
  <c r="H668" i="9" l="1"/>
  <c r="H472" i="9"/>
  <c r="H527" i="9"/>
  <c r="H542" i="9"/>
  <c r="H463" i="9"/>
  <c r="N25" i="14"/>
  <c r="O72" i="13"/>
  <c r="H669" i="9"/>
  <c r="H576" i="9"/>
  <c r="I683" i="9" l="1"/>
  <c r="I590" i="9"/>
  <c r="I671" i="9"/>
  <c r="I685" i="9"/>
  <c r="N78" i="14"/>
  <c r="N77" i="14"/>
  <c r="N75" i="14"/>
  <c r="N76" i="14"/>
  <c r="N72" i="14"/>
  <c r="N70" i="14"/>
  <c r="N69" i="14"/>
  <c r="N66" i="14"/>
  <c r="N65" i="14"/>
  <c r="N64" i="14"/>
  <c r="N63" i="14"/>
  <c r="N60" i="14"/>
  <c r="N59" i="14"/>
  <c r="N58" i="14"/>
  <c r="N57" i="14"/>
  <c r="N56" i="14"/>
  <c r="N52" i="14"/>
  <c r="N51" i="14"/>
  <c r="N50" i="14"/>
  <c r="N49" i="14"/>
  <c r="N47" i="14"/>
  <c r="N46" i="14"/>
  <c r="N45" i="14"/>
  <c r="N44" i="14"/>
  <c r="N43" i="14"/>
  <c r="N40" i="14"/>
  <c r="N27" i="14"/>
  <c r="N31" i="14"/>
  <c r="N30" i="14"/>
  <c r="N29" i="14"/>
  <c r="N28" i="14"/>
  <c r="O62" i="7"/>
  <c r="O60" i="7"/>
  <c r="H332" i="9"/>
  <c r="O56" i="7" l="1"/>
  <c r="O52" i="7" l="1"/>
  <c r="O42" i="7" l="1"/>
  <c r="O21" i="7"/>
  <c r="O13" i="7"/>
  <c r="O6" i="7"/>
  <c r="N5" i="14"/>
  <c r="O5" i="15"/>
  <c r="O5" i="13"/>
  <c r="O5" i="20"/>
  <c r="N5" i="21"/>
  <c r="H429" i="9" l="1"/>
  <c r="H131" i="9" l="1"/>
  <c r="H130" i="9"/>
  <c r="I141" i="9"/>
  <c r="I70" i="9"/>
  <c r="I15" i="9"/>
  <c r="H129" i="9"/>
  <c r="I121" i="9"/>
  <c r="I87" i="9"/>
  <c r="H200" i="9"/>
  <c r="H199" i="9"/>
  <c r="H198" i="9"/>
  <c r="H197" i="9"/>
  <c r="H292" i="9"/>
  <c r="H304" i="9"/>
  <c r="H510" i="9"/>
  <c r="H680" i="9"/>
  <c r="H311" i="9"/>
  <c r="H295" i="9"/>
  <c r="H329" i="9"/>
  <c r="I330" i="9"/>
  <c r="H327" i="9"/>
  <c r="H325" i="9"/>
  <c r="H324" i="9"/>
  <c r="H323" i="9"/>
  <c r="H309" i="9"/>
  <c r="H308" i="9"/>
  <c r="H356" i="9"/>
  <c r="H364" i="9"/>
  <c r="H363" i="9"/>
  <c r="H360" i="9"/>
  <c r="H379" i="9"/>
  <c r="H376" i="9"/>
  <c r="H374" i="9"/>
  <c r="H373" i="9"/>
  <c r="H372" i="9"/>
  <c r="H371" i="9"/>
  <c r="H370" i="9"/>
  <c r="H392" i="9"/>
  <c r="H391" i="9"/>
  <c r="H388" i="9"/>
  <c r="H403" i="9"/>
  <c r="H402" i="9"/>
  <c r="H399" i="9"/>
  <c r="G400" i="9"/>
  <c r="G401" i="9"/>
  <c r="H427" i="9"/>
  <c r="H423" i="9"/>
  <c r="H417" i="9"/>
  <c r="H503" i="9"/>
  <c r="H501" i="9"/>
  <c r="H494" i="9"/>
  <c r="H493" i="9"/>
  <c r="H488" i="9"/>
  <c r="H482" i="9"/>
  <c r="H481" i="9"/>
  <c r="H480" i="9"/>
  <c r="H477" i="9"/>
  <c r="H475" i="9"/>
  <c r="H474" i="9"/>
  <c r="H473" i="9"/>
  <c r="H467" i="9"/>
  <c r="H465" i="9"/>
  <c r="H457" i="9"/>
  <c r="H456" i="9"/>
  <c r="H455" i="9"/>
  <c r="I589" i="9"/>
  <c r="I583" i="9"/>
  <c r="H587" i="9"/>
  <c r="H586" i="9"/>
  <c r="H585" i="9"/>
  <c r="H584" i="9"/>
  <c r="I587" i="9" s="1"/>
  <c r="H583" i="9"/>
  <c r="G591" i="9"/>
  <c r="G596" i="9"/>
  <c r="H454" i="9"/>
  <c r="H453" i="9"/>
  <c r="H452" i="9"/>
  <c r="G504" i="9"/>
  <c r="H550" i="9"/>
  <c r="H547" i="9"/>
  <c r="H539" i="9"/>
  <c r="H538" i="9"/>
  <c r="H537" i="9"/>
  <c r="H536" i="9"/>
  <c r="H535" i="9"/>
  <c r="H534" i="9"/>
  <c r="H532" i="9"/>
  <c r="H531" i="9"/>
  <c r="H526" i="9"/>
  <c r="H523" i="9"/>
  <c r="H520" i="9"/>
  <c r="H565" i="9"/>
  <c r="H563" i="9"/>
  <c r="H561" i="9"/>
  <c r="H560" i="9"/>
  <c r="H557" i="9"/>
  <c r="H602" i="9"/>
  <c r="H601" i="9"/>
  <c r="H600" i="9"/>
  <c r="H599" i="9"/>
  <c r="H598" i="9"/>
  <c r="H597" i="9"/>
  <c r="H595" i="9"/>
  <c r="H594" i="9"/>
  <c r="H619" i="9"/>
  <c r="H618" i="9"/>
  <c r="H617" i="9"/>
  <c r="H616" i="9"/>
  <c r="H615" i="9"/>
  <c r="H614" i="9"/>
  <c r="H611" i="9"/>
  <c r="H610" i="9"/>
  <c r="H609" i="9"/>
  <c r="H645" i="9"/>
  <c r="H644" i="9"/>
  <c r="H673" i="9"/>
  <c r="H679" i="9"/>
  <c r="H678" i="9"/>
  <c r="H677" i="9"/>
  <c r="I679" i="9" s="1"/>
  <c r="H676" i="9"/>
  <c r="G680" i="9"/>
  <c r="G673" i="9"/>
  <c r="H683" i="9"/>
  <c r="H684" i="9"/>
  <c r="H685" i="9"/>
  <c r="I686" i="9"/>
  <c r="I687" i="9"/>
  <c r="G688" i="9"/>
  <c r="H699" i="9"/>
  <c r="H165" i="9"/>
  <c r="H162" i="9"/>
  <c r="H161" i="9"/>
  <c r="H160" i="9"/>
  <c r="H155" i="9"/>
  <c r="H154" i="9"/>
  <c r="H153" i="9"/>
  <c r="H151" i="9"/>
  <c r="H148" i="9"/>
  <c r="H147" i="9"/>
  <c r="H146" i="9"/>
  <c r="H145" i="9"/>
  <c r="I152" i="9" s="1"/>
  <c r="H143" i="9"/>
  <c r="H140" i="9"/>
  <c r="H138" i="9"/>
  <c r="H118" i="9"/>
  <c r="H79" i="9"/>
  <c r="H78" i="9"/>
  <c r="H77" i="9"/>
  <c r="H76" i="9"/>
  <c r="H75" i="9"/>
  <c r="H64" i="9"/>
  <c r="H63" i="9"/>
  <c r="H62" i="9"/>
  <c r="H61" i="9"/>
  <c r="H58" i="9"/>
  <c r="H57" i="9"/>
  <c r="H56" i="9"/>
  <c r="H55" i="9"/>
  <c r="H41" i="9"/>
  <c r="H38" i="9"/>
  <c r="H37" i="9"/>
  <c r="H36" i="9"/>
  <c r="H14" i="9"/>
  <c r="H52" i="9" s="1"/>
  <c r="I676" i="9" l="1"/>
  <c r="H591" i="9"/>
  <c r="I684" i="9"/>
  <c r="H688" i="9"/>
  <c r="O12" i="7"/>
  <c r="N7" i="14"/>
  <c r="O7" i="15"/>
  <c r="O7" i="13"/>
  <c r="O4" i="19" l="1"/>
  <c r="O15" i="19"/>
  <c r="O7" i="18"/>
  <c r="O8" i="17"/>
  <c r="O5" i="22" l="1"/>
  <c r="H8" i="9" l="1"/>
  <c r="H7" i="9"/>
  <c r="H6" i="9"/>
  <c r="H5" i="9"/>
  <c r="H9" i="9"/>
  <c r="G281" i="9"/>
  <c r="O4" i="20" l="1"/>
  <c r="O57" i="21"/>
  <c r="N4" i="21"/>
  <c r="O9" i="22"/>
  <c r="O51" i="7" l="1"/>
  <c r="O50" i="7"/>
  <c r="O45" i="7"/>
  <c r="O43" i="7"/>
  <c r="O61" i="7"/>
  <c r="O59" i="7"/>
  <c r="O57" i="7"/>
  <c r="P37" i="7"/>
  <c r="P36" i="7"/>
  <c r="O30" i="7"/>
  <c r="O28" i="7"/>
  <c r="O27" i="7"/>
  <c r="O16" i="7"/>
  <c r="O15" i="7"/>
  <c r="O10" i="7"/>
  <c r="O5" i="7"/>
  <c r="O73" i="14"/>
  <c r="O72" i="14"/>
  <c r="N26" i="14"/>
  <c r="N4" i="14"/>
  <c r="O13" i="13"/>
  <c r="O11" i="13"/>
  <c r="O4" i="13"/>
  <c r="O65" i="13"/>
  <c r="O59" i="13"/>
  <c r="O41" i="13"/>
  <c r="O39" i="13"/>
  <c r="O38" i="13"/>
  <c r="O37" i="13"/>
  <c r="O36" i="13"/>
  <c r="O35" i="13"/>
  <c r="O34" i="13"/>
  <c r="O31" i="13"/>
  <c r="P16" i="15"/>
  <c r="P15" i="15"/>
  <c r="P9" i="15"/>
  <c r="T27" i="18"/>
  <c r="I128" i="9" l="1"/>
  <c r="I660" i="9"/>
  <c r="I427" i="9"/>
  <c r="I252" i="9"/>
  <c r="I567" i="9"/>
  <c r="I291" i="9"/>
  <c r="I578" i="9" l="1"/>
  <c r="I631" i="9"/>
  <c r="I334" i="9" l="1"/>
  <c r="I184" i="9"/>
  <c r="I183" i="9"/>
  <c r="I182" i="9"/>
  <c r="I178" i="9"/>
  <c r="I156" i="9"/>
  <c r="I153" i="9"/>
  <c r="N15" i="21" l="1"/>
  <c r="H244" i="9"/>
  <c r="H242" i="9"/>
  <c r="H220" i="9"/>
  <c r="H219" i="9"/>
  <c r="H218" i="9"/>
  <c r="H217" i="9"/>
  <c r="G231" i="9" l="1"/>
  <c r="G230" i="9"/>
  <c r="G229" i="9"/>
  <c r="G228" i="9"/>
  <c r="G215" i="9"/>
  <c r="G282" i="9"/>
  <c r="G297" i="9"/>
  <c r="G296" i="9"/>
  <c r="G320" i="9"/>
  <c r="G314" i="9"/>
  <c r="G313" i="9"/>
  <c r="G303" i="9"/>
  <c r="G302" i="9"/>
  <c r="G362" i="9"/>
  <c r="G390" i="9"/>
  <c r="G425" i="9"/>
  <c r="G424" i="9"/>
  <c r="G422" i="9"/>
  <c r="G421" i="9"/>
  <c r="G420" i="9"/>
  <c r="H420" i="9" s="1"/>
  <c r="I503" i="9"/>
  <c r="G520" i="9"/>
  <c r="I558" i="9"/>
  <c r="G580" i="9"/>
  <c r="I627" i="9"/>
  <c r="P52" i="7"/>
  <c r="I172" i="9" l="1"/>
  <c r="I374" i="9"/>
  <c r="G319" i="9"/>
  <c r="G315" i="9"/>
  <c r="G213" i="9"/>
  <c r="G361" i="9"/>
  <c r="G389" i="9"/>
  <c r="G423" i="9"/>
  <c r="M36" i="14"/>
  <c r="M24" i="14"/>
  <c r="N82" i="14"/>
  <c r="O19" i="15"/>
  <c r="H708" i="9"/>
  <c r="N83" i="20"/>
  <c r="N43" i="20"/>
  <c r="O79" i="13"/>
  <c r="N63" i="21"/>
  <c r="O168" i="20"/>
  <c r="N9" i="19"/>
  <c r="O18" i="19"/>
  <c r="O24" i="18"/>
  <c r="N19" i="18"/>
  <c r="O34" i="17"/>
  <c r="N12" i="17"/>
  <c r="O16" i="22"/>
  <c r="N70" i="7"/>
  <c r="N64" i="7"/>
  <c r="N24" i="7"/>
  <c r="N47" i="7" l="1"/>
  <c r="N72" i="7" s="1"/>
  <c r="O79" i="14" l="1"/>
  <c r="I238" i="9" l="1"/>
  <c r="I175" i="9"/>
  <c r="I179" i="9"/>
  <c r="H705" i="9"/>
  <c r="H282" i="9" l="1"/>
  <c r="O97" i="20"/>
  <c r="H319" i="9"/>
  <c r="O72" i="20"/>
  <c r="O45" i="20"/>
  <c r="O24" i="20"/>
  <c r="O23" i="20"/>
  <c r="H20" i="9"/>
  <c r="N58" i="21"/>
  <c r="N46" i="21"/>
  <c r="N45" i="21"/>
  <c r="N44" i="21"/>
  <c r="H596" i="9"/>
  <c r="N40" i="21"/>
  <c r="O96" i="20"/>
  <c r="O89" i="20"/>
  <c r="I388" i="9"/>
  <c r="O82" i="20"/>
  <c r="O76" i="20"/>
  <c r="P43" i="7"/>
  <c r="O22" i="20"/>
  <c r="O138" i="20"/>
  <c r="O145" i="20"/>
  <c r="N54" i="21"/>
  <c r="O143" i="20"/>
  <c r="P27" i="7"/>
  <c r="P74" i="13"/>
  <c r="I430" i="9"/>
  <c r="O25" i="14"/>
  <c r="I579" i="9"/>
  <c r="H357" i="9"/>
  <c r="I527" i="9"/>
  <c r="O9" i="19"/>
  <c r="H9" i="23" s="1"/>
  <c r="O31" i="20"/>
  <c r="O30" i="20"/>
  <c r="O29" i="20"/>
  <c r="O28" i="20"/>
  <c r="O27" i="20"/>
  <c r="O26" i="20"/>
  <c r="O15" i="20"/>
  <c r="O18" i="20"/>
  <c r="H51" i="9"/>
  <c r="H50" i="9"/>
  <c r="H49" i="9"/>
  <c r="H48" i="9"/>
  <c r="H26" i="9"/>
  <c r="H25" i="9"/>
  <c r="H22" i="9"/>
  <c r="H21" i="9"/>
  <c r="H16" i="9"/>
  <c r="O34" i="20"/>
  <c r="O53" i="20"/>
  <c r="O52" i="20"/>
  <c r="O51" i="20"/>
  <c r="O49" i="20"/>
  <c r="H231" i="9"/>
  <c r="H230" i="9"/>
  <c r="N23" i="21"/>
  <c r="O37" i="20"/>
  <c r="O36" i="20"/>
  <c r="O33" i="20"/>
  <c r="O58" i="20"/>
  <c r="O56" i="20"/>
  <c r="N26" i="21"/>
  <c r="O74" i="20"/>
  <c r="O73" i="20"/>
  <c r="H322" i="9"/>
  <c r="O78" i="20"/>
  <c r="H700" i="9"/>
  <c r="O92" i="20"/>
  <c r="H424" i="9"/>
  <c r="H421" i="9"/>
  <c r="O108" i="20"/>
  <c r="O113" i="20"/>
  <c r="O117" i="20"/>
  <c r="O116" i="20"/>
  <c r="N41" i="21"/>
  <c r="I526" i="9"/>
  <c r="I553" i="9"/>
  <c r="O153" i="20"/>
  <c r="O146" i="20"/>
  <c r="O165" i="20"/>
  <c r="O164" i="20"/>
  <c r="N60" i="21"/>
  <c r="N56" i="21"/>
  <c r="I672" i="9"/>
  <c r="I669" i="9"/>
  <c r="I333" i="9"/>
  <c r="H422" i="9"/>
  <c r="H425" i="9"/>
  <c r="O109" i="20"/>
  <c r="H228" i="9"/>
  <c r="O6" i="22"/>
  <c r="O17" i="22" s="1"/>
  <c r="O10" i="15"/>
  <c r="O16" i="13"/>
  <c r="H6" i="23" s="1"/>
  <c r="O6" i="21"/>
  <c r="P6" i="20"/>
  <c r="P31" i="7"/>
  <c r="H540" i="9"/>
  <c r="I575" i="9"/>
  <c r="I576" i="9"/>
  <c r="I577" i="9"/>
  <c r="I552" i="9"/>
  <c r="H229" i="9"/>
  <c r="I177" i="9"/>
  <c r="I380" i="9"/>
  <c r="I204" i="9"/>
  <c r="I698" i="9"/>
  <c r="I249" i="9"/>
  <c r="I251" i="9"/>
  <c r="I271" i="9"/>
  <c r="I272" i="9"/>
  <c r="H449" i="9"/>
  <c r="I492" i="9" s="1"/>
  <c r="I298" i="9"/>
  <c r="I157" i="9"/>
  <c r="I201" i="9"/>
  <c r="I301" i="9"/>
  <c r="H302" i="9"/>
  <c r="H303" i="9"/>
  <c r="I352" i="9"/>
  <c r="I365" i="9"/>
  <c r="I366" i="9"/>
  <c r="I384" i="9"/>
  <c r="I394" i="9"/>
  <c r="I395" i="9"/>
  <c r="I405" i="9"/>
  <c r="I406" i="9"/>
  <c r="I413" i="9"/>
  <c r="I507" i="9"/>
  <c r="O100" i="20"/>
  <c r="I568" i="9"/>
  <c r="I569" i="9"/>
  <c r="I570" i="9"/>
  <c r="I604" i="9"/>
  <c r="I605" i="9"/>
  <c r="I632" i="9"/>
  <c r="I633" i="9"/>
  <c r="I638" i="9"/>
  <c r="I643" i="9"/>
  <c r="I665" i="9"/>
  <c r="I667" i="9"/>
  <c r="I703" i="9"/>
  <c r="I704" i="9"/>
  <c r="O17" i="15"/>
  <c r="H19" i="23" s="1"/>
  <c r="O19" i="18"/>
  <c r="O14" i="18"/>
  <c r="O13" i="18"/>
  <c r="O15" i="18"/>
  <c r="O18" i="18"/>
  <c r="O32" i="17"/>
  <c r="H25" i="23"/>
  <c r="M11" i="23" s="1"/>
  <c r="O14" i="22"/>
  <c r="H26" i="23" s="1"/>
  <c r="M12" i="23" s="1"/>
  <c r="O12" i="17"/>
  <c r="H11" i="23" s="1"/>
  <c r="O24" i="7"/>
  <c r="O10" i="18"/>
  <c r="O25" i="18" s="1"/>
  <c r="O16" i="19"/>
  <c r="H23" i="23" s="1"/>
  <c r="M9" i="23" s="1"/>
  <c r="G277" i="9"/>
  <c r="G168" i="9"/>
  <c r="G206" i="9"/>
  <c r="G234" i="9"/>
  <c r="G286" i="9"/>
  <c r="G134" i="9" s="1"/>
  <c r="G292" i="9"/>
  <c r="G299" i="9"/>
  <c r="G304" i="9"/>
  <c r="G349" i="9"/>
  <c r="G353" i="9"/>
  <c r="G357" i="9"/>
  <c r="G367" i="9"/>
  <c r="G385" i="9"/>
  <c r="G706" i="9" s="1"/>
  <c r="G396" i="9"/>
  <c r="G407" i="9"/>
  <c r="G414" i="9"/>
  <c r="G431" i="9"/>
  <c r="G449" i="9"/>
  <c r="G510" i="9"/>
  <c r="G528" i="9"/>
  <c r="G554" i="9"/>
  <c r="G571" i="9"/>
  <c r="G606" i="9"/>
  <c r="G662" i="9"/>
  <c r="G694" i="9"/>
  <c r="G700" i="9"/>
  <c r="M21" i="14"/>
  <c r="G4" i="23" s="1"/>
  <c r="N10" i="15"/>
  <c r="G5" i="23" s="1"/>
  <c r="M10" i="21"/>
  <c r="M64" i="21" s="1"/>
  <c r="N9" i="20"/>
  <c r="G8" i="23" s="1"/>
  <c r="G9" i="23"/>
  <c r="N10" i="18"/>
  <c r="G10" i="23" s="1"/>
  <c r="G11" i="23"/>
  <c r="N6" i="22"/>
  <c r="G12" i="23" s="1"/>
  <c r="O32" i="21"/>
  <c r="Q74" i="20" s="1"/>
  <c r="O35" i="21"/>
  <c r="M80" i="14"/>
  <c r="M84" i="14" s="1"/>
  <c r="P59" i="7"/>
  <c r="P8" i="18"/>
  <c r="O36" i="17"/>
  <c r="P45" i="7"/>
  <c r="P41" i="7"/>
  <c r="P35" i="7"/>
  <c r="P33" i="7"/>
  <c r="P38" i="7"/>
  <c r="P29" i="7"/>
  <c r="P39" i="7"/>
  <c r="P46" i="7"/>
  <c r="N14" i="22"/>
  <c r="N18" i="22" s="1"/>
  <c r="N35" i="17"/>
  <c r="N32" i="17"/>
  <c r="N36" i="17" s="1"/>
  <c r="N22" i="18"/>
  <c r="N26" i="18" s="1"/>
  <c r="N19" i="19"/>
  <c r="N16" i="19"/>
  <c r="N20" i="19" s="1"/>
  <c r="N77" i="13"/>
  <c r="N81" i="13" s="1"/>
  <c r="N17" i="15"/>
  <c r="N21" i="15" s="1"/>
  <c r="O70" i="7"/>
  <c r="P9" i="22"/>
  <c r="P10" i="17"/>
  <c r="P8" i="17"/>
  <c r="O8" i="14"/>
  <c r="O9" i="14"/>
  <c r="O10" i="14"/>
  <c r="O12" i="14"/>
  <c r="O13" i="14"/>
  <c r="O7" i="14"/>
  <c r="O14" i="14"/>
  <c r="O16" i="14"/>
  <c r="P14" i="15"/>
  <c r="P7" i="15"/>
  <c r="P8" i="15"/>
  <c r="P5" i="22"/>
  <c r="P4" i="22"/>
  <c r="P6" i="18"/>
  <c r="P7" i="18"/>
  <c r="P9" i="18"/>
  <c r="O8" i="21"/>
  <c r="P8" i="20"/>
  <c r="O7" i="21"/>
  <c r="P7" i="20"/>
  <c r="P154" i="20"/>
  <c r="R154" i="20" s="1"/>
  <c r="P65" i="20"/>
  <c r="R65" i="20"/>
  <c r="O28" i="21"/>
  <c r="Q64" i="20"/>
  <c r="O9" i="21"/>
  <c r="P54" i="7"/>
  <c r="P15" i="13"/>
  <c r="P13" i="19"/>
  <c r="P15" i="19"/>
  <c r="P14" i="19"/>
  <c r="P4" i="19"/>
  <c r="H694" i="9"/>
  <c r="O18" i="21"/>
  <c r="Q38" i="20" s="1"/>
  <c r="P76" i="13"/>
  <c r="P23" i="7"/>
  <c r="P21" i="7"/>
  <c r="P19" i="7"/>
  <c r="H353" i="9"/>
  <c r="H414" i="9"/>
  <c r="G705" i="9"/>
  <c r="G442" i="9"/>
  <c r="G437" i="9"/>
  <c r="H442" i="9"/>
  <c r="H437" i="9"/>
  <c r="R40" i="13"/>
  <c r="P25" i="17"/>
  <c r="P24" i="17"/>
  <c r="P18" i="17"/>
  <c r="P19" i="17"/>
  <c r="P20" i="17"/>
  <c r="P23" i="17"/>
  <c r="P29" i="17"/>
  <c r="P31" i="17"/>
  <c r="P13" i="15"/>
  <c r="O25" i="21"/>
  <c r="P10" i="7"/>
  <c r="P8" i="7"/>
  <c r="G23" i="23"/>
  <c r="P7" i="17"/>
  <c r="P9" i="17"/>
  <c r="P5" i="19"/>
  <c r="P7" i="13"/>
  <c r="P9" i="13"/>
  <c r="P8" i="13"/>
  <c r="P12" i="13"/>
  <c r="P14" i="13"/>
  <c r="P7" i="7"/>
  <c r="P11" i="7"/>
  <c r="P12" i="7"/>
  <c r="P13" i="7"/>
  <c r="P14" i="7"/>
  <c r="P15" i="7"/>
  <c r="P16" i="7"/>
  <c r="P17" i="7"/>
  <c r="P18" i="7"/>
  <c r="P50" i="7"/>
  <c r="P51" i="7"/>
  <c r="P58" i="7"/>
  <c r="P60" i="7"/>
  <c r="P61" i="7"/>
  <c r="P62" i="7"/>
  <c r="P63" i="7"/>
  <c r="P67" i="7"/>
  <c r="P68" i="7"/>
  <c r="P69" i="7"/>
  <c r="D25" i="23"/>
  <c r="E25" i="23" s="1"/>
  <c r="D24" i="23"/>
  <c r="E24" i="23" s="1"/>
  <c r="D21" i="23"/>
  <c r="E21" i="23" s="1"/>
  <c r="D18" i="23"/>
  <c r="E18" i="23" s="1"/>
  <c r="D19" i="23"/>
  <c r="E19" i="23" s="1"/>
  <c r="D20" i="23"/>
  <c r="E20" i="23" s="1"/>
  <c r="D23" i="23"/>
  <c r="E23" i="23" s="1"/>
  <c r="D17" i="23"/>
  <c r="E17" i="23" s="1"/>
  <c r="D26" i="23"/>
  <c r="E26" i="23" s="1"/>
  <c r="D11" i="23"/>
  <c r="E11" i="23"/>
  <c r="D3" i="23"/>
  <c r="E3" i="23" s="1"/>
  <c r="E13" i="23" s="1"/>
  <c r="D4" i="23"/>
  <c r="E4" i="23" s="1"/>
  <c r="D5" i="23"/>
  <c r="E5" i="23" s="1"/>
  <c r="D7" i="23"/>
  <c r="E7" i="23" s="1"/>
  <c r="D8" i="23"/>
  <c r="E8" i="23" s="1"/>
  <c r="D9" i="23"/>
  <c r="E9" i="23" s="1"/>
  <c r="D10" i="23"/>
  <c r="E10" i="23" s="1"/>
  <c r="D12" i="23"/>
  <c r="E12" i="23" s="1"/>
  <c r="C27" i="23"/>
  <c r="C13" i="23"/>
  <c r="G25" i="23"/>
  <c r="I25" i="23" s="1"/>
  <c r="P17" i="15"/>
  <c r="P32" i="17"/>
  <c r="D22" i="23"/>
  <c r="E22" i="23" s="1"/>
  <c r="O15" i="14"/>
  <c r="P11" i="17"/>
  <c r="O34" i="21"/>
  <c r="Q84" i="20" s="1"/>
  <c r="P7" i="19"/>
  <c r="O139" i="20"/>
  <c r="O134" i="20"/>
  <c r="N50" i="21"/>
  <c r="I474" i="9" l="1"/>
  <c r="I650" i="9"/>
  <c r="P12" i="17"/>
  <c r="P9" i="19"/>
  <c r="P6" i="22"/>
  <c r="N37" i="17"/>
  <c r="R8" i="20"/>
  <c r="O20" i="19"/>
  <c r="O31" i="14"/>
  <c r="H10" i="23"/>
  <c r="L10" i="23" s="1"/>
  <c r="O18" i="22"/>
  <c r="P18" i="22" s="1"/>
  <c r="G26" i="23"/>
  <c r="H12" i="23"/>
  <c r="L12" i="23" s="1"/>
  <c r="N12" i="23" s="1"/>
  <c r="P70" i="7"/>
  <c r="O70" i="20"/>
  <c r="H318" i="9"/>
  <c r="I246" i="9"/>
  <c r="H504" i="9"/>
  <c r="I548" i="9"/>
  <c r="P60" i="20"/>
  <c r="H580" i="9"/>
  <c r="G634" i="9"/>
  <c r="H612" i="9"/>
  <c r="O91" i="20"/>
  <c r="R93" i="20" s="1"/>
  <c r="H277" i="9"/>
  <c r="I699" i="9"/>
  <c r="H168" i="9"/>
  <c r="O6" i="14"/>
  <c r="O21" i="14" s="1"/>
  <c r="G18" i="23"/>
  <c r="N21" i="14"/>
  <c r="G19" i="23"/>
  <c r="I19" i="23" s="1"/>
  <c r="M5" i="23"/>
  <c r="O21" i="15"/>
  <c r="N20" i="15"/>
  <c r="N22" i="15" s="1"/>
  <c r="O20" i="15"/>
  <c r="H5" i="23"/>
  <c r="P6" i="15"/>
  <c r="P10" i="15" s="1"/>
  <c r="M83" i="14"/>
  <c r="M85" i="14" s="1"/>
  <c r="P165" i="20"/>
  <c r="I181" i="9"/>
  <c r="H206" i="9"/>
  <c r="I303" i="9"/>
  <c r="H533" i="9"/>
  <c r="I540" i="9" s="1"/>
  <c r="P38" i="20"/>
  <c r="R38" i="20" s="1"/>
  <c r="H385" i="9"/>
  <c r="H662" i="9"/>
  <c r="I457" i="9"/>
  <c r="O161" i="20"/>
  <c r="O121" i="20"/>
  <c r="I661" i="9"/>
  <c r="H528" i="9"/>
  <c r="N42" i="21"/>
  <c r="O42" i="21" s="1"/>
  <c r="Q114" i="20" s="1"/>
  <c r="O64" i="20"/>
  <c r="H296" i="9"/>
  <c r="H297" i="9"/>
  <c r="I295" i="9"/>
  <c r="O26" i="21"/>
  <c r="Q60" i="20" s="1"/>
  <c r="I356" i="9"/>
  <c r="O115" i="20"/>
  <c r="O99" i="20"/>
  <c r="H313" i="9"/>
  <c r="P54" i="20"/>
  <c r="O17" i="21"/>
  <c r="Q32" i="20" s="1"/>
  <c r="P89" i="20"/>
  <c r="R89" i="20" s="1"/>
  <c r="O45" i="21"/>
  <c r="Q127" i="20" s="1"/>
  <c r="I520" i="9"/>
  <c r="I419" i="9"/>
  <c r="N39" i="21"/>
  <c r="P76" i="20"/>
  <c r="R76" i="20" s="1"/>
  <c r="O46" i="21"/>
  <c r="Q129" i="20" s="1"/>
  <c r="O40" i="21"/>
  <c r="Q105" i="20" s="1"/>
  <c r="P117" i="20"/>
  <c r="R117" i="20" s="1"/>
  <c r="O24" i="21"/>
  <c r="Q54" i="20" s="1"/>
  <c r="O44" i="21"/>
  <c r="Q124" i="20" s="1"/>
  <c r="G7" i="23"/>
  <c r="N169" i="20"/>
  <c r="O9" i="20"/>
  <c r="O19" i="19"/>
  <c r="N16" i="13"/>
  <c r="G6" i="23" s="1"/>
  <c r="I6" i="23" s="1"/>
  <c r="P40" i="13"/>
  <c r="P67" i="13"/>
  <c r="P6" i="13"/>
  <c r="P16" i="13" s="1"/>
  <c r="D6" i="23"/>
  <c r="E6" i="23" s="1"/>
  <c r="G20" i="23"/>
  <c r="R6" i="20"/>
  <c r="O10" i="21"/>
  <c r="N10" i="21"/>
  <c r="R7" i="20"/>
  <c r="O60" i="21"/>
  <c r="Q165" i="20" s="1"/>
  <c r="P9" i="20"/>
  <c r="P84" i="20"/>
  <c r="R84" i="20" s="1"/>
  <c r="N21" i="19"/>
  <c r="I23" i="23"/>
  <c r="P16" i="19"/>
  <c r="O22" i="18"/>
  <c r="H24" i="23" s="1"/>
  <c r="M10" i="23" s="1"/>
  <c r="O21" i="19"/>
  <c r="P10" i="18"/>
  <c r="N25" i="18"/>
  <c r="N27" i="18" s="1"/>
  <c r="I10" i="23"/>
  <c r="G24" i="23"/>
  <c r="O35" i="17"/>
  <c r="P36" i="17" s="1"/>
  <c r="N17" i="22"/>
  <c r="N19" i="22" s="1"/>
  <c r="I26" i="23"/>
  <c r="P24" i="7"/>
  <c r="I11" i="23"/>
  <c r="P12" i="23"/>
  <c r="I12" i="23"/>
  <c r="L11" i="23"/>
  <c r="D27" i="23"/>
  <c r="E27" i="23"/>
  <c r="O64" i="7"/>
  <c r="O47" i="7"/>
  <c r="G709" i="9"/>
  <c r="G3" i="23"/>
  <c r="P56" i="7"/>
  <c r="P64" i="7" s="1"/>
  <c r="D13" i="23"/>
  <c r="P47" i="7"/>
  <c r="H19" i="9"/>
  <c r="O25" i="20"/>
  <c r="H47" i="9"/>
  <c r="O151" i="20"/>
  <c r="H362" i="9"/>
  <c r="O80" i="13"/>
  <c r="L6" i="23"/>
  <c r="H281" i="9"/>
  <c r="H286" i="9" s="1"/>
  <c r="O158" i="20"/>
  <c r="O111" i="20"/>
  <c r="I9" i="23"/>
  <c r="L9" i="23"/>
  <c r="O87" i="20"/>
  <c r="H215" i="9"/>
  <c r="I370" i="9"/>
  <c r="O124" i="20"/>
  <c r="I622" i="9"/>
  <c r="O98" i="20"/>
  <c r="O77" i="13"/>
  <c r="H20" i="23" s="1"/>
  <c r="O125" i="20"/>
  <c r="N55" i="21"/>
  <c r="H18" i="9"/>
  <c r="N80" i="14"/>
  <c r="H18" i="23" s="1"/>
  <c r="M4" i="23" s="1"/>
  <c r="I611" i="9"/>
  <c r="H315" i="9"/>
  <c r="I399" i="9"/>
  <c r="O152" i="20"/>
  <c r="O127" i="20"/>
  <c r="H401" i="9"/>
  <c r="H320" i="9"/>
  <c r="H45" i="9"/>
  <c r="H400" i="9"/>
  <c r="H559" i="9"/>
  <c r="P31" i="13"/>
  <c r="H314" i="9"/>
  <c r="O150" i="20"/>
  <c r="O129" i="20"/>
  <c r="O123" i="20"/>
  <c r="O32" i="20"/>
  <c r="O71" i="20"/>
  <c r="I312" i="9"/>
  <c r="N49" i="21"/>
  <c r="O128" i="20"/>
  <c r="N37" i="21"/>
  <c r="H44" i="9"/>
  <c r="N53" i="21"/>
  <c r="O133" i="20"/>
  <c r="I602" i="9"/>
  <c r="O104" i="20"/>
  <c r="H17" i="9"/>
  <c r="O27" i="14"/>
  <c r="I360" i="9"/>
  <c r="H361" i="9"/>
  <c r="I595" i="9"/>
  <c r="H213" i="9"/>
  <c r="H234" i="9" s="1"/>
  <c r="H706" i="9" s="1"/>
  <c r="O44" i="20"/>
  <c r="H46" i="9"/>
  <c r="O144" i="20"/>
  <c r="O102" i="20"/>
  <c r="N20" i="21"/>
  <c r="O39" i="20"/>
  <c r="I453" i="9"/>
  <c r="H389" i="9"/>
  <c r="N36" i="21"/>
  <c r="O105" i="20"/>
  <c r="H390" i="9"/>
  <c r="O95" i="20"/>
  <c r="I532" i="9"/>
  <c r="P20" i="19" l="1"/>
  <c r="O19" i="22"/>
  <c r="O37" i="17"/>
  <c r="R60" i="20"/>
  <c r="I174" i="9"/>
  <c r="I425" i="9"/>
  <c r="I610" i="9"/>
  <c r="O126" i="20"/>
  <c r="H613" i="9"/>
  <c r="H634" i="9" s="1"/>
  <c r="O72" i="7"/>
  <c r="H3" i="23" s="1"/>
  <c r="I3" i="23" s="1"/>
  <c r="O80" i="14"/>
  <c r="N83" i="14"/>
  <c r="H4" i="23"/>
  <c r="P21" i="15"/>
  <c r="L5" i="23"/>
  <c r="I5" i="23"/>
  <c r="O22" i="15"/>
  <c r="O50" i="21"/>
  <c r="Q139" i="20" s="1"/>
  <c r="P139" i="20"/>
  <c r="R165" i="20"/>
  <c r="H554" i="9"/>
  <c r="R54" i="20"/>
  <c r="G17" i="23"/>
  <c r="I297" i="9"/>
  <c r="P64" i="20"/>
  <c r="R64" i="20" s="1"/>
  <c r="P87" i="20"/>
  <c r="R87" i="20" s="1"/>
  <c r="R114" i="20"/>
  <c r="G711" i="9"/>
  <c r="H299" i="9"/>
  <c r="P74" i="20"/>
  <c r="R74" i="20" s="1"/>
  <c r="P163" i="20"/>
  <c r="R163" i="20" s="1"/>
  <c r="O39" i="21"/>
  <c r="Q100" i="20" s="1"/>
  <c r="H431" i="9"/>
  <c r="P100" i="20"/>
  <c r="O169" i="20"/>
  <c r="H8" i="23"/>
  <c r="R9" i="20"/>
  <c r="P77" i="13"/>
  <c r="G13" i="23"/>
  <c r="O26" i="18"/>
  <c r="P26" i="18" s="1"/>
  <c r="N80" i="13"/>
  <c r="N82" i="13" s="1"/>
  <c r="I20" i="23"/>
  <c r="H7" i="23"/>
  <c r="N64" i="21"/>
  <c r="I24" i="23"/>
  <c r="P11" i="23"/>
  <c r="N11" i="23"/>
  <c r="O27" i="18"/>
  <c r="P72" i="7"/>
  <c r="P10" i="23"/>
  <c r="N10" i="23"/>
  <c r="P32" i="20"/>
  <c r="R32" i="20" s="1"/>
  <c r="P124" i="20"/>
  <c r="R124" i="20" s="1"/>
  <c r="I564" i="9"/>
  <c r="O81" i="13"/>
  <c r="O82" i="13" s="1"/>
  <c r="M6" i="23"/>
  <c r="H349" i="9"/>
  <c r="N9" i="23"/>
  <c r="P9" i="23"/>
  <c r="P48" i="20"/>
  <c r="O56" i="21"/>
  <c r="Q153" i="20" s="1"/>
  <c r="P98" i="20"/>
  <c r="I18" i="23"/>
  <c r="H407" i="9"/>
  <c r="O37" i="21"/>
  <c r="Q98" i="20" s="1"/>
  <c r="N84" i="14"/>
  <c r="H571" i="9"/>
  <c r="P129" i="20"/>
  <c r="R129" i="20" s="1"/>
  <c r="H606" i="9"/>
  <c r="I327" i="9"/>
  <c r="I705" i="9" s="1"/>
  <c r="P153" i="20"/>
  <c r="I403" i="9"/>
  <c r="H367" i="9"/>
  <c r="I364" i="9"/>
  <c r="I392" i="9"/>
  <c r="N61" i="21"/>
  <c r="O22" i="21"/>
  <c r="R105" i="20"/>
  <c r="H396" i="9"/>
  <c r="L3" i="23" l="1"/>
  <c r="I621" i="9"/>
  <c r="R98" i="20"/>
  <c r="P127" i="20"/>
  <c r="R127" i="20" s="1"/>
  <c r="O166" i="20"/>
  <c r="O170" i="20" s="1"/>
  <c r="H709" i="9"/>
  <c r="R139" i="20"/>
  <c r="L4" i="23"/>
  <c r="P4" i="23" s="1"/>
  <c r="I4" i="23"/>
  <c r="P5" i="23"/>
  <c r="N5" i="23"/>
  <c r="N166" i="20"/>
  <c r="N170" i="20" s="1"/>
  <c r="N171" i="20" s="1"/>
  <c r="M65" i="21"/>
  <c r="M66" i="21" s="1"/>
  <c r="G21" i="23"/>
  <c r="R100" i="20"/>
  <c r="H13" i="23"/>
  <c r="I8" i="23"/>
  <c r="L8" i="23"/>
  <c r="N6" i="23"/>
  <c r="L7" i="23"/>
  <c r="I7" i="23"/>
  <c r="R153" i="20"/>
  <c r="P81" i="13"/>
  <c r="P6" i="23"/>
  <c r="O84" i="14"/>
  <c r="O61" i="21"/>
  <c r="Q48" i="20"/>
  <c r="N65" i="21"/>
  <c r="H21" i="23"/>
  <c r="P166" i="20" l="1"/>
  <c r="H22" i="23"/>
  <c r="M8" i="23" s="1"/>
  <c r="I13" i="23"/>
  <c r="G22" i="23"/>
  <c r="L13" i="23"/>
  <c r="N66" i="21"/>
  <c r="O65" i="21"/>
  <c r="O171" i="20"/>
  <c r="P170" i="20"/>
  <c r="Q166" i="20"/>
  <c r="R48" i="20"/>
  <c r="I21" i="23"/>
  <c r="M7" i="23"/>
  <c r="I22" i="23" l="1"/>
  <c r="R166" i="20"/>
  <c r="G27" i="23"/>
  <c r="R170" i="20"/>
  <c r="P8" i="23"/>
  <c r="N8" i="23"/>
  <c r="P7" i="23"/>
  <c r="N7" i="23"/>
  <c r="H710" i="9"/>
  <c r="H711" i="9" l="1"/>
  <c r="I710" i="9"/>
  <c r="H17" i="23"/>
  <c r="I17" i="23" l="1"/>
  <c r="I27" i="23" s="1"/>
  <c r="H27" i="23"/>
  <c r="I29" i="23" s="1"/>
  <c r="M3" i="23"/>
  <c r="M13" i="23" l="1"/>
  <c r="N3" i="23"/>
  <c r="P3" i="23"/>
  <c r="P13" i="23" s="1"/>
  <c r="K13" i="23"/>
  <c r="N85" i="14"/>
  <c r="N4" i="23" l="1"/>
  <c r="N13" i="23" s="1"/>
</calcChain>
</file>

<file path=xl/comments1.xml><?xml version="1.0" encoding="utf-8"?>
<comments xmlns="http://schemas.openxmlformats.org/spreadsheetml/2006/main">
  <authors>
    <author>Brian O'Keeffe</author>
  </authors>
  <commentList>
    <comment ref="M30" authorId="0" shapeId="0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3rd FY20 vouchered payment is $21,506.72</t>
        </r>
      </text>
    </comment>
  </commentList>
</comments>
</file>

<file path=xl/comments2.xml><?xml version="1.0" encoding="utf-8"?>
<comments xmlns="http://schemas.openxmlformats.org/spreadsheetml/2006/main">
  <authors>
    <author>Brian O'Keeffe</author>
    <author>bokeeffe</author>
  </authors>
  <commentList>
    <comment ref="H16" authorId="0" shapeId="0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TRS Employer Cost</t>
        </r>
      </text>
    </comment>
    <comment ref="H44" authorId="0" shapeId="0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THIS Employer Cost</t>
        </r>
      </text>
    </comment>
    <comment ref="D248" authorId="1" shapeId="0">
      <text>
        <r>
          <rPr>
            <b/>
            <sz val="9"/>
            <color indexed="81"/>
            <rFont val="Tahoma"/>
            <family val="2"/>
          </rPr>
          <t>bokeeffe:</t>
        </r>
        <r>
          <rPr>
            <sz val="9"/>
            <color indexed="81"/>
            <rFont val="Tahoma"/>
            <family val="2"/>
          </rPr>
          <t xml:space="preserve">
Function must be changed to 1000 per ISBE for Grant.</t>
        </r>
      </text>
    </comment>
    <comment ref="D271" authorId="1" shapeId="0">
      <text>
        <r>
          <rPr>
            <b/>
            <sz val="9"/>
            <color indexed="81"/>
            <rFont val="Tahoma"/>
            <family val="2"/>
          </rPr>
          <t>bokeeffe:</t>
        </r>
        <r>
          <rPr>
            <sz val="9"/>
            <color indexed="81"/>
            <rFont val="Tahoma"/>
            <family val="2"/>
          </rPr>
          <t xml:space="preserve">
Function must be changed to 1000 per ISBE for Grant.</t>
        </r>
      </text>
    </comment>
    <comment ref="G665" authorId="1" shapeId="0">
      <text>
        <r>
          <rPr>
            <b/>
            <sz val="9"/>
            <color indexed="81"/>
            <rFont val="Tahoma"/>
            <family val="2"/>
          </rPr>
          <t>bokeeffe:</t>
        </r>
        <r>
          <rPr>
            <sz val="9"/>
            <color indexed="81"/>
            <rFont val="Tahoma"/>
            <family val="2"/>
          </rPr>
          <t xml:space="preserve">
This was the BKO stipend - rolled into salary in 2017/18</t>
        </r>
      </text>
    </comment>
    <comment ref="H665" authorId="1" shapeId="0">
      <text>
        <r>
          <rPr>
            <b/>
            <sz val="9"/>
            <color indexed="81"/>
            <rFont val="Tahoma"/>
            <family val="2"/>
          </rPr>
          <t>bokeeffe:</t>
        </r>
        <r>
          <rPr>
            <sz val="9"/>
            <color indexed="81"/>
            <rFont val="Tahoma"/>
            <family val="2"/>
          </rPr>
          <t xml:space="preserve">
This was the BKO stipend - rolled into salary in 2017/18</t>
        </r>
      </text>
    </comment>
  </commentList>
</comments>
</file>

<file path=xl/comments3.xml><?xml version="1.0" encoding="utf-8"?>
<comments xmlns="http://schemas.openxmlformats.org/spreadsheetml/2006/main">
  <authors>
    <author>Brian O'Keeffe</author>
  </authors>
  <commentList>
    <comment ref="M85" authorId="0" shapeId="0">
      <text>
        <r>
          <rPr>
            <b/>
            <sz val="9"/>
            <color indexed="81"/>
            <rFont val="Tahoma"/>
            <charset val="1"/>
          </rPr>
          <t>Brian O'Keeffe:</t>
        </r>
        <r>
          <rPr>
            <sz val="9"/>
            <color indexed="81"/>
            <rFont val="Tahoma"/>
            <charset val="1"/>
          </rPr>
          <t xml:space="preserve">
The $947 is an audit adjustment for FY18.</t>
        </r>
      </text>
    </comment>
  </commentList>
</comments>
</file>

<file path=xl/comments4.xml><?xml version="1.0" encoding="utf-8"?>
<comments xmlns="http://schemas.openxmlformats.org/spreadsheetml/2006/main">
  <authors>
    <author>Brian O'Keeffe</author>
  </authors>
  <commentList>
    <comment ref="M11" authorId="0" shapeId="0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3rd FY20 Vouchered payment is $146,576.19</t>
        </r>
      </text>
    </comment>
    <comment ref="O11" authorId="0" shapeId="0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Only two FY20 Payments</t>
        </r>
      </text>
    </comment>
    <comment ref="M13" authorId="0" shapeId="0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The third vouchered payment for FY20 is $39,730.32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Brian O'Keeffe:</t>
        </r>
        <r>
          <rPr>
            <sz val="9"/>
            <color indexed="81"/>
            <rFont val="Tahoma"/>
            <family val="2"/>
          </rPr>
          <t xml:space="preserve">
Only two FY20 Payments</t>
        </r>
      </text>
    </comment>
    <comment ref="N82" authorId="0" shapeId="0">
      <text>
        <r>
          <rPr>
            <b/>
            <sz val="9"/>
            <color indexed="81"/>
            <rFont val="Tahoma"/>
            <charset val="1"/>
          </rPr>
          <t>Brian O'Keeffe:</t>
        </r>
        <r>
          <rPr>
            <sz val="9"/>
            <color indexed="81"/>
            <rFont val="Tahoma"/>
            <charset val="1"/>
          </rPr>
          <t xml:space="preserve">
The $72 is an audit adjustment for FY18.</t>
        </r>
      </text>
    </comment>
  </commentList>
</comments>
</file>

<file path=xl/comments5.xml><?xml version="1.0" encoding="utf-8"?>
<comments xmlns="http://schemas.openxmlformats.org/spreadsheetml/2006/main">
  <authors>
    <author>Brian O'Keeffe</author>
  </authors>
  <commentList>
    <comment ref="O15" authorId="0" shapeId="0">
      <text>
        <r>
          <rPr>
            <b/>
            <sz val="9"/>
            <color indexed="81"/>
            <rFont val="Tahoma"/>
            <charset val="1"/>
          </rPr>
          <t>Brian O'Keeffe:</t>
        </r>
        <r>
          <rPr>
            <sz val="9"/>
            <color indexed="81"/>
            <rFont val="Tahoma"/>
            <charset val="1"/>
          </rPr>
          <t xml:space="preserve">
Estimated payout for the APMS roof prior to June 30th</t>
        </r>
      </text>
    </comment>
  </commentList>
</comments>
</file>

<file path=xl/comments6.xml><?xml version="1.0" encoding="utf-8"?>
<comments xmlns="http://schemas.openxmlformats.org/spreadsheetml/2006/main">
  <authors>
    <author>bokeeffe</author>
    <author>Brian O'Keeffe</author>
  </authors>
  <commentList>
    <comment ref="N15" authorId="0" shapeId="0">
      <text>
        <r>
          <rPr>
            <b/>
            <sz val="9"/>
            <color indexed="81"/>
            <rFont val="Tahoma"/>
            <family val="2"/>
          </rPr>
          <t>bokeeffe:</t>
        </r>
        <r>
          <rPr>
            <sz val="9"/>
            <color indexed="81"/>
            <rFont val="Tahoma"/>
            <family val="2"/>
          </rPr>
          <t xml:space="preserve">
All Tort Expenses moved to the Ed Fund for FY19.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>bokeeffe:</t>
        </r>
        <r>
          <rPr>
            <sz val="9"/>
            <color indexed="81"/>
            <rFont val="Tahoma"/>
            <family val="2"/>
          </rPr>
          <t xml:space="preserve">
All Tort Expenses moved to the Ed Fund for FY19.</t>
        </r>
      </text>
    </comment>
    <comment ref="N36" authorId="1" shapeId="0">
      <text>
        <r>
          <rPr>
            <b/>
            <sz val="9"/>
            <color indexed="81"/>
            <rFont val="Tahoma"/>
            <charset val="1"/>
          </rPr>
          <t>Brian O'Keeffe:</t>
        </r>
        <r>
          <rPr>
            <sz val="9"/>
            <color indexed="81"/>
            <rFont val="Tahoma"/>
            <charset val="1"/>
          </rPr>
          <t xml:space="preserve">
The $1,639 is an audit adjustment for FY18. Addtl unemployment taxes paid on behalf of.</t>
        </r>
      </text>
    </comment>
  </commentList>
</comments>
</file>

<file path=xl/comments7.xml><?xml version="1.0" encoding="utf-8"?>
<comments xmlns="http://schemas.openxmlformats.org/spreadsheetml/2006/main">
  <authors>
    <author>Brian O'Keeffe</author>
  </authors>
  <commentList>
    <comment ref="O9" authorId="0" shapeId="0">
      <text>
        <r>
          <rPr>
            <b/>
            <sz val="9"/>
            <color indexed="81"/>
            <rFont val="Tahoma"/>
            <charset val="1"/>
          </rPr>
          <t>Brian O'Keeffe:</t>
        </r>
        <r>
          <rPr>
            <sz val="9"/>
            <color indexed="81"/>
            <rFont val="Tahoma"/>
            <charset val="1"/>
          </rPr>
          <t xml:space="preserve">
Estimating 60% of 10-Year Health-Life Safety Survey being billed and paid by June 30th </t>
        </r>
      </text>
    </comment>
  </commentList>
</comments>
</file>

<file path=xl/sharedStrings.xml><?xml version="1.0" encoding="utf-8"?>
<sst xmlns="http://schemas.openxmlformats.org/spreadsheetml/2006/main" count="19485" uniqueCount="2057">
  <si>
    <t xml:space="preserve"> </t>
  </si>
  <si>
    <t>AMENDED 2019-2020 SCHOOL YEAR BUDGET</t>
  </si>
  <si>
    <t>FUND 10</t>
  </si>
  <si>
    <t>Education Fund</t>
  </si>
  <si>
    <t>ITEM #</t>
  </si>
  <si>
    <t>Line</t>
  </si>
  <si>
    <t>LOCAL REVENUES</t>
  </si>
  <si>
    <t>Amended Budget - May 2020</t>
  </si>
  <si>
    <t>2019 - 2020
Original Budget</t>
  </si>
  <si>
    <t>2019 - 2020 Amended Budget</t>
  </si>
  <si>
    <t>ACCT #</t>
  </si>
  <si>
    <t>-</t>
  </si>
  <si>
    <t>10.4.0000.000.1100.00.01.00</t>
  </si>
  <si>
    <t>Spring Tax Collection (1st collection of NEW LEVY YEAR)</t>
  </si>
  <si>
    <t>10.4.0000.000.1100.00.02.00</t>
  </si>
  <si>
    <t>Fall Tax Collection (2nd collection of PRIOR LEVY YEAR)</t>
  </si>
  <si>
    <t>10.4.0000.000.1100.00.03.00</t>
  </si>
  <si>
    <t>Tax Collections from Previous Levies (Late Taxes)</t>
  </si>
  <si>
    <t>10.4.0000.000.1140.00.01.00</t>
  </si>
  <si>
    <t>PROPERTY TAXES-CURRENT YEAR</t>
  </si>
  <si>
    <t>10.4.0000.000.1140.00.02.00</t>
  </si>
  <si>
    <t>PROPERTY TAXES-PRIOR YEAR</t>
  </si>
  <si>
    <t>10.4.0000.000.1230.00.00.00</t>
  </si>
  <si>
    <t>Replacement Tax Current Yr.</t>
  </si>
  <si>
    <t>10.4.0000.000.1300.00.00.00</t>
  </si>
  <si>
    <t>Tuition - Mainstream Cooperative Students</t>
  </si>
  <si>
    <t>10.4.0000.000.1510.00.00.00</t>
  </si>
  <si>
    <t>Interest Earned by E-Fund Dollars</t>
  </si>
  <si>
    <t>10.4.0000.000.1611.00.00.00</t>
  </si>
  <si>
    <t>Lunch Program/District Collected Revenue</t>
  </si>
  <si>
    <t>10.4.0000.000.1790.00.00.00</t>
  </si>
  <si>
    <t>OTHER DIST/SCHOOL ACTIVITIES</t>
  </si>
  <si>
    <t>10.4.0000.000.1811.00.00.00</t>
  </si>
  <si>
    <t>Registration Fees</t>
  </si>
  <si>
    <t>10.4.0000.000.1910.00.00.00</t>
  </si>
  <si>
    <t>SWCASE Room Rental</t>
  </si>
  <si>
    <t>10.4.0000.000.1930.00.00.00</t>
  </si>
  <si>
    <t>IMPACT FEES-MUNICIPAL/COUNTY GOVT</t>
  </si>
  <si>
    <t>10.4.0000.000.1950.00.00.00</t>
  </si>
  <si>
    <t>REFUND OF PRIOR YEAR EXPENSES</t>
  </si>
  <si>
    <t>10.4.0000.000.1991.00.00.00</t>
  </si>
  <si>
    <t>Payments from Other Districts</t>
  </si>
  <si>
    <t>10.4.0000.000.1993.00.00.00</t>
  </si>
  <si>
    <t>Kids' Club Salary Deposits from KHS</t>
  </si>
  <si>
    <t>10.4.0000.000.1999.00.00.00</t>
  </si>
  <si>
    <t>Other Local Revenues</t>
  </si>
  <si>
    <t>10.4.0000.000.1999.00.71.00</t>
  </si>
  <si>
    <t>Other Local Revenues - Kids Club</t>
  </si>
  <si>
    <t>10.4.0000.000.1999.00.76.00</t>
  </si>
  <si>
    <t>Retiree Health Insurance Reimbursement</t>
  </si>
  <si>
    <t>TOTAL</t>
  </si>
  <si>
    <t>STATE REVENUES</t>
  </si>
  <si>
    <t>10.4.0000.000.3001.00.00.00</t>
  </si>
  <si>
    <t>General State Aid Entitlement for Current Year</t>
  </si>
  <si>
    <t>10.4.0000.000.3001.00.04.00</t>
  </si>
  <si>
    <t>General State Aid Recalc for Prior Years</t>
  </si>
  <si>
    <t>10.4.0000.000.3002.00.00.00</t>
  </si>
  <si>
    <t>General State Aid - Loss Limit Grant - New for FY16</t>
  </si>
  <si>
    <t>10.4.0000.000.3100.00.00.00</t>
  </si>
  <si>
    <t>Special Ed Private Facility - Current Year</t>
  </si>
  <si>
    <t>Special Ed Private Facility - Prior Year</t>
  </si>
  <si>
    <t>10.4.0000.000.3105.00.00.00</t>
  </si>
  <si>
    <t>Special Ed Extraordinary - Current Year</t>
  </si>
  <si>
    <t>Special Ed Extraordinary - Prior Year</t>
  </si>
  <si>
    <t>10.4.0000.000.3110.00.00.00</t>
  </si>
  <si>
    <t>Special Ed Personnel - Current Year</t>
  </si>
  <si>
    <t>Special Ed Personnel - Prior Year</t>
  </si>
  <si>
    <t>10.4.0000.000.3120.00.00.00</t>
  </si>
  <si>
    <t>Special Ed Orphange - Regular School Year</t>
  </si>
  <si>
    <t>10.4.0000.000.3130.00.00.00</t>
  </si>
  <si>
    <t>Special Ed Orphange - Summer School</t>
  </si>
  <si>
    <t>10.4.0000.000.3145.00.00.00</t>
  </si>
  <si>
    <t>Special Ed. Summer School State Aid Claim / Pupils / ISBE 50-12</t>
  </si>
  <si>
    <t>10.4.0000.000.3220.00.00.00</t>
  </si>
  <si>
    <t>Career Development Grant (Vocational Education)</t>
  </si>
  <si>
    <t>10.4.0000.000.3305.00.00.00</t>
  </si>
  <si>
    <t>State TPI Bi-Lingual Grant - Current Year</t>
  </si>
  <si>
    <t>State TPI Bi-Lingual Grant - Prior Year</t>
  </si>
  <si>
    <t>10.4.0000.000.3360.00.00.00</t>
  </si>
  <si>
    <t>State Lunch Program Reimbursements - Current Year</t>
  </si>
  <si>
    <t>State Lunch Program Reimbursements - Prior Year</t>
  </si>
  <si>
    <t>10.4.0000.000.3705.00.00.00</t>
  </si>
  <si>
    <t>EC Block Grant (PKP, Birth -3, 3-5, and Preventive Initiative)</t>
  </si>
  <si>
    <t>10.4.0000.000.3705.06.38.02</t>
  </si>
  <si>
    <t>EC Block Grant - Prior Year Reimb/Refund</t>
  </si>
  <si>
    <t>10.4.0000.000.3999.00.00.00</t>
  </si>
  <si>
    <t>Other State Revenue - Supplemental Appropriation</t>
  </si>
  <si>
    <t>FEDERAL REVENUES</t>
  </si>
  <si>
    <t>2018 - 2019
Amended Budget</t>
  </si>
  <si>
    <t>10.4.0000.000.4210.00.00.00</t>
  </si>
  <si>
    <t>National School Lunch Program</t>
  </si>
  <si>
    <t>10.4.0000.000.4215.00.00.00</t>
  </si>
  <si>
    <t>Special Milk</t>
  </si>
  <si>
    <t>10.4.0000.000.4300.00.00.00</t>
  </si>
  <si>
    <t>ESSA - Title I Federal Grant</t>
  </si>
  <si>
    <t>10.4.0000.000.4331.00.00.00</t>
  </si>
  <si>
    <t>Title I - School Improvement Grant - 1003a</t>
  </si>
  <si>
    <t>10.4.0000.000.4600.00.00.01</t>
  </si>
  <si>
    <t xml:space="preserve">IDEA Part B Pre-School Federal Grant </t>
  </si>
  <si>
    <t>10.4.0000.000.4600.00.00.02</t>
  </si>
  <si>
    <t>IDEA Part B Pre-School Federal Grant - Prior Year</t>
  </si>
  <si>
    <t>10.4.0000.000.4620.00.00.01</t>
  </si>
  <si>
    <t>IDEA Part B Flow-Through Federal Grant</t>
  </si>
  <si>
    <t>10.4.0000.000.4620.00.00.02</t>
  </si>
  <si>
    <t>IDEA Part B Flow-Through Federal Grant - Prior Year</t>
  </si>
  <si>
    <t>10.4.0000.000.4625.00.00.00</t>
  </si>
  <si>
    <t>IDEA Room &amp; Board</t>
  </si>
  <si>
    <t>10.4.0000.000.4905.00.00.00</t>
  </si>
  <si>
    <t>ELL State of Illinois Grant - IEP</t>
  </si>
  <si>
    <t>10.4.0000.000.4909.00.00.00</t>
  </si>
  <si>
    <t>State of Illinois Title III - LIP/LEPS Grant</t>
  </si>
  <si>
    <t>10.4.0000.000.4932.00.00.00</t>
  </si>
  <si>
    <t>ESSA - Title II Federal Grant - Teacher Quality</t>
  </si>
  <si>
    <t>10.4.0000.000.4991.00.00.00</t>
  </si>
  <si>
    <t>Medicaid Matching - Administrative Outreach</t>
  </si>
  <si>
    <t>10.4.0000.000.4992.00.00.00</t>
  </si>
  <si>
    <t>Medicaid Matching - Fee For Service</t>
  </si>
  <si>
    <t>TRANSFERS</t>
  </si>
  <si>
    <t>10.4.0000.000.7110.00.00.00</t>
  </si>
  <si>
    <t>Abolish / Abate Working Cash</t>
  </si>
  <si>
    <t>10.4.0000.000.7210.00.00.00</t>
  </si>
  <si>
    <t>Principal on Bonds Sold (Escrow Restructure)</t>
  </si>
  <si>
    <t>State Technology Revolving Loan</t>
  </si>
  <si>
    <t>TOTAL  ED FUND  REVENUE</t>
  </si>
  <si>
    <t>EXPENDITURES</t>
  </si>
  <si>
    <t>LINE</t>
  </si>
  <si>
    <t>REGULAR EDUCATION PROGRAM</t>
  </si>
  <si>
    <t>10.5.0000.000.8130.00.00.00</t>
  </si>
  <si>
    <t>PERM TRANSFER BETWEEN FUNDS</t>
  </si>
  <si>
    <t>10.5.1100.100.0000.00.05.00</t>
  </si>
  <si>
    <t>DW SUMMER SALARIES</t>
  </si>
  <si>
    <t>10.5.1100.100.0000.02.10.00</t>
  </si>
  <si>
    <t>REG ED K-12 - SALARY APMS</t>
  </si>
  <si>
    <t>10.5.1100.100.0000.03.10.00</t>
  </si>
  <si>
    <t>REG ED K-12 - SALARY SOS</t>
  </si>
  <si>
    <t>10.5.1100.100.0000.04.10.00</t>
  </si>
  <si>
    <t>REG ED K-12 - SALARY MGS</t>
  </si>
  <si>
    <t>10.5.1100.100.0000.05.10.00</t>
  </si>
  <si>
    <t>REG ED K-12 SALARY KHS - KINDERGARTEN ONLY</t>
  </si>
  <si>
    <t>10.5.1100.100.0000.13.09.01</t>
  </si>
  <si>
    <t>REG ED K-12 - FLEX BENEFIT CASH OPTION - DW</t>
  </si>
  <si>
    <t>10.5.1100.100.0000.13.49.01</t>
  </si>
  <si>
    <t>REG ED K-12 - ATTENDANCE AWARD - DW</t>
  </si>
  <si>
    <t>10.5.1100.100.0000.13.61.00</t>
  </si>
  <si>
    <t>SUBSTITUTES - Long Term / FMLA</t>
  </si>
  <si>
    <t>Split into 2 Accounts - One for Regular Subs and One for FMLA/Long-Term leaves</t>
  </si>
  <si>
    <t>10.5.1100.100.0000.13.61.01</t>
  </si>
  <si>
    <t>SUBSTITUTES - Daily/Short-Term</t>
  </si>
  <si>
    <t>10.5.1100.100.0000.13.69.00</t>
  </si>
  <si>
    <t>REG ED K-12 - TUTORING</t>
  </si>
  <si>
    <t>10.5.1100.100.0000.13.70.29</t>
  </si>
  <si>
    <t>REG ED K-12 - DW HOMEBOUND TUTOR</t>
  </si>
  <si>
    <t>10.5.1100.100.4932.00.42.01</t>
  </si>
  <si>
    <r>
      <t xml:space="preserve">REG ED K-12 - TITLE II - </t>
    </r>
    <r>
      <rPr>
        <sz val="8"/>
        <color rgb="FFC00000"/>
        <rFont val="Calibri"/>
        <family val="2"/>
      </rPr>
      <t>DUPLICATE - BUDGET &amp; EXPENSE BELOW</t>
    </r>
  </si>
  <si>
    <t>1100-100</t>
  </si>
  <si>
    <t>10.5.1100.211.0000.00.05.00</t>
  </si>
  <si>
    <t>TEACHERS RETIREMENT</t>
  </si>
  <si>
    <t>10.5.1100.211.0000.02.10.00</t>
  </si>
  <si>
    <t>10.5.1100.211.0000.03.10.00</t>
  </si>
  <si>
    <t>10.5.1100.211.0000.04.10.00</t>
  </si>
  <si>
    <t>10.5.1100.211.0000.05.10.00</t>
  </si>
  <si>
    <t>10.5.1100.211.0000.13.09.01</t>
  </si>
  <si>
    <t>10.5.1100.211.0000.13.49.01</t>
  </si>
  <si>
    <t>10.5.1100.211.0000.13.61.00</t>
  </si>
  <si>
    <t>10.5.1100.211.0000.13.61.01</t>
  </si>
  <si>
    <t>10.5.1100.211.0000.13.63.00</t>
  </si>
  <si>
    <t>TEACHERS' RETIREMENT - ALL OTHER</t>
  </si>
  <si>
    <t>10.5.1100.211.0000.13.70.29</t>
  </si>
  <si>
    <t>10.5.1100.211.4932.00.42.01</t>
  </si>
  <si>
    <r>
      <t xml:space="preserve">REG ED TRS - TITLE II - </t>
    </r>
    <r>
      <rPr>
        <sz val="8"/>
        <color rgb="FFC00000"/>
        <rFont val="Calibri"/>
        <family val="2"/>
      </rPr>
      <t>DUPLICATE - BUDGET &amp; EXPENSE BELOW</t>
    </r>
  </si>
  <si>
    <t>10.5.1100.216.0000.00.19.00</t>
  </si>
  <si>
    <t>REG ED K-12 - POST RETIREMENT BENEFIT FY98</t>
  </si>
  <si>
    <t>10.5.1100.220.0000.00.05.00</t>
  </si>
  <si>
    <t>REG ED K-12 - BOARD SHARE THIS</t>
  </si>
  <si>
    <t>10.5.1100.220.0000.00.09.00</t>
  </si>
  <si>
    <t>10.5.1100.220.0000.00.10.00</t>
  </si>
  <si>
    <t>10.5.1100.220.0000.00.19.20</t>
  </si>
  <si>
    <t>2003-05 RETIREE INSURANCE BENEFIT</t>
  </si>
  <si>
    <t>10.5.1100.220.0000.00.19.21</t>
  </si>
  <si>
    <t>2006 RETIREE INSURANCE BENEFIT</t>
  </si>
  <si>
    <t>10.5.1100.220.0000.00.19.22</t>
  </si>
  <si>
    <t>2007 RETIREE INSURANCE BENEFIT</t>
  </si>
  <si>
    <t>10.5.1100.220.0000.00.19.23</t>
  </si>
  <si>
    <t>2008 RETIREE INSURANCE BENEFIT</t>
  </si>
  <si>
    <t>10.5.1100.220.0000.00.19.24</t>
  </si>
  <si>
    <t>2009 RETIREE INSURANCE BENEFIT</t>
  </si>
  <si>
    <t>10.5.1100.220.0000.00.19.25</t>
  </si>
  <si>
    <t>2010 RETIREE INSURANCE BENEFIT</t>
  </si>
  <si>
    <t>10.5.1100.220.0000.00.19.26</t>
  </si>
  <si>
    <t>2011 RETIREE INSURANCE BENEFIT</t>
  </si>
  <si>
    <t>10.5.1100.220.0000.00.19.27</t>
  </si>
  <si>
    <t>2012 RETIREE INSURANCE BENEFIT</t>
  </si>
  <si>
    <t>10.5.1100.220.0000.00.19.28</t>
  </si>
  <si>
    <t>2013 RETIREE INSURANCE BENEFIT</t>
  </si>
  <si>
    <t>10.5.1100.220.0000.00.19.29</t>
  </si>
  <si>
    <t>2014-16 RETIREE INSURANCE BENEFIT</t>
  </si>
  <si>
    <t>10.5.1100.220.0000.00.61.00</t>
  </si>
  <si>
    <t>INSURANCE</t>
  </si>
  <si>
    <t>10.5.1100.220.0000.00.99.00</t>
  </si>
  <si>
    <t>REG ED K-12 - DW HEALTH/DENTAL/LIFE INS</t>
  </si>
  <si>
    <t>10.5.1100.220.0000.02.10.00</t>
  </si>
  <si>
    <t>10.5.1100.220.0000.03.10.00</t>
  </si>
  <si>
    <t>10.5.1100.220.0000.04.10.00</t>
  </si>
  <si>
    <t>10.5.1100.220.0000.05.10.00</t>
  </si>
  <si>
    <t>10.5.1100.220.0000.13.09.01</t>
  </si>
  <si>
    <t>10.5.1100.220.0000.13.49.01</t>
  </si>
  <si>
    <t>10.5.1100.220.0000.13.61.00</t>
  </si>
  <si>
    <t>10.5.1100.220.0000.13.61.01</t>
  </si>
  <si>
    <t>10.5.1100.220.0000.13.70.29</t>
  </si>
  <si>
    <t>10.5.1100.220.4932.00.42.01</t>
  </si>
  <si>
    <r>
      <t xml:space="preserve">INSURANCE TITLE II - </t>
    </r>
    <r>
      <rPr>
        <sz val="8"/>
        <color rgb="FFC00000"/>
        <rFont val="Calibri"/>
        <family val="2"/>
      </rPr>
      <t>DUPLICATE - BUDGET &amp; EXPENSE BELOW</t>
    </r>
  </si>
  <si>
    <t>10.5.1100.221.0000.13.00.00</t>
  </si>
  <si>
    <t>LIFE INSURANCE - DW</t>
  </si>
  <si>
    <t>10.5.1100.222.0000.02.10.00</t>
  </si>
  <si>
    <t>MEDICAL INSURANCE - APMS</t>
  </si>
  <si>
    <t>10.5.1100.222.0000.03.10.00</t>
  </si>
  <si>
    <t>MEDICAL INSURANCE - SOS</t>
  </si>
  <si>
    <t>10.5.1100.222.0000.04.10.00</t>
  </si>
  <si>
    <t>MEDICAL INSURANCE - MGS</t>
  </si>
  <si>
    <t>10.5.1100.222.0000.05.10.00</t>
  </si>
  <si>
    <t>MEDICAL INSURANCE - KH</t>
  </si>
  <si>
    <t>10.5.1100.222.0000.13.00.01</t>
  </si>
  <si>
    <t>MEDICAL INSURANCE - DW - CY</t>
  </si>
  <si>
    <t>10.5.1100.222.0000.13.49.01</t>
  </si>
  <si>
    <t>10.5.1100.223.0000.02.10.00</t>
  </si>
  <si>
    <t>DENTAL INSURANCE - APMS</t>
  </si>
  <si>
    <t>10.5.1100.223.0000.03.10.00</t>
  </si>
  <si>
    <t>DENTAL INSURANCE - SOS</t>
  </si>
  <si>
    <t>10.5.1100.223.0000.04.10.00</t>
  </si>
  <si>
    <t>DENTAL INSURANCE - MGS</t>
  </si>
  <si>
    <t>10.5.1100.223.0000.05.10.00</t>
  </si>
  <si>
    <t>DENTAL INSURANCE - KH</t>
  </si>
  <si>
    <t>10.5.1100.223.0000.13.00.01</t>
  </si>
  <si>
    <t>DENTAL INSURANCE - DW - CY</t>
  </si>
  <si>
    <t>10.5.1100.223.0000.13.49.01</t>
  </si>
  <si>
    <t>10.5.1100.230.0000.00.08.00</t>
  </si>
  <si>
    <t>REG ED K-12 - DW TUITION REIMBURSEMENT</t>
  </si>
  <si>
    <t>10.5.1100.231.0000.00.19.00</t>
  </si>
  <si>
    <t>MEDICARE REIMBURSEMENT - RETIREE</t>
  </si>
  <si>
    <t>10.5.1100.231.0000.13.19.00</t>
  </si>
  <si>
    <t>RETIREES - SICK DAY PAYOUT</t>
  </si>
  <si>
    <t>10.5.1100.234.0000.13.76.01</t>
  </si>
  <si>
    <t>VISION INSURANCE PROGRAM</t>
  </si>
  <si>
    <t>1100-200</t>
  </si>
  <si>
    <t>10.5.1100.300.0000.02.36.00</t>
  </si>
  <si>
    <t>APMS FIELD TRIPS - NON GRANT</t>
  </si>
  <si>
    <t>10.5.1100.314.0000.00.00.00</t>
  </si>
  <si>
    <t>REG ED K-12 - PTO FEES</t>
  </si>
  <si>
    <t>10.5.1100.323.0000.00.00.00</t>
  </si>
  <si>
    <t>REG ED K-12 - DW AV/COPIER REPAIR</t>
  </si>
  <si>
    <t>10.5.1100.323.0000.02.22.00</t>
  </si>
  <si>
    <t>REG ED K-12 - FITNESS LAB REPAIRS</t>
  </si>
  <si>
    <t>10.5.1100.325.0000.02.40.00</t>
  </si>
  <si>
    <t>REG ED K-12 - APMS COPIER LEASE</t>
  </si>
  <si>
    <t>10.5.1100.325.0000.03.40.00</t>
  </si>
  <si>
    <t>REG ED K-12 - SOS COPIER LEASE</t>
  </si>
  <si>
    <t>10.5.1100.325.0000.04.40.00</t>
  </si>
  <si>
    <t>REG ED K-12 - MGS COPIER LEASE</t>
  </si>
  <si>
    <t>10.5.1100.325.0000.05.40.00</t>
  </si>
  <si>
    <t>REG ED K-12 - KHS COPIER LEASE</t>
  </si>
  <si>
    <t>10.5.1100.325.0000.10.40.00</t>
  </si>
  <si>
    <t>REG ED K-12 - ADMIN COPIER LEASE</t>
  </si>
  <si>
    <t>10.5.1100.332.0000.00.00.00</t>
  </si>
  <si>
    <t>REG ED K-12 - DW STAFF TRAVEL</t>
  </si>
  <si>
    <t>10.5.1100.360.0000.00.00.00</t>
  </si>
  <si>
    <t>REG ED K-12 - DW PRINTING</t>
  </si>
  <si>
    <t>10.5.1100.360.0000.02.00.00</t>
  </si>
  <si>
    <t>REG ED K-12 - PRINTING/BINDING - APMS</t>
  </si>
  <si>
    <t>10.5.1100.360.0000.03.00.00</t>
  </si>
  <si>
    <t>REG ED K-12 - PRINTING/BINDING - SOS</t>
  </si>
  <si>
    <t>10.5.1100.360.0000.04.00.00</t>
  </si>
  <si>
    <t>REG ED K-12 - PRINTING/BINDING - MGS</t>
  </si>
  <si>
    <t>10.5.1100.360.0000.05.00.00</t>
  </si>
  <si>
    <t>REG ED K-12 - PRINTING/BINDING - KHS</t>
  </si>
  <si>
    <t>10.5.1100.360.0000.13.00.00</t>
  </si>
  <si>
    <t>REG ED K-12 - PRINTING/BINDING - DW</t>
  </si>
  <si>
    <t>10.5.1100.390.7210.13.01.01</t>
  </si>
  <si>
    <t>SOFTWARE/LICENSE PURCHASE - BOND ISSUANCE</t>
  </si>
  <si>
    <t>1100-300</t>
  </si>
  <si>
    <t>10.5.1100.400.0000.02.65.00</t>
  </si>
  <si>
    <t>SUPPLY - APPLIED TECH</t>
  </si>
  <si>
    <t>10.5.1100.410.0000.00.23.00</t>
  </si>
  <si>
    <t>REG ED K-12 - DW MUSIC SUPPLY</t>
  </si>
  <si>
    <t>10.5.1100.410.0000.02.00.00</t>
  </si>
  <si>
    <t>REG ED K-12 - APMS COPIER SUPPLY</t>
  </si>
  <si>
    <t>10.5.1100.410.0000.02.20.00</t>
  </si>
  <si>
    <t>REG ED K-12 - APMS GENERAL SUPPLY</t>
  </si>
  <si>
    <t>10.5.1100.410.0000.02.22.00</t>
  </si>
  <si>
    <t>REG ED K-12 - APMS PHYS ED SUPPLY</t>
  </si>
  <si>
    <t>10.5.1100.410.0000.02.26.05</t>
  </si>
  <si>
    <t>SUPPLY - SCIENCE 5TH GRADE</t>
  </si>
  <si>
    <t>10.5.1100.410.0000.02.26.06</t>
  </si>
  <si>
    <t>SUPPLY - SCIENCE 6TH GRADE</t>
  </si>
  <si>
    <t>10.5.1100.410.0000.02.26.07</t>
  </si>
  <si>
    <t>SUPPLY - SCIENCE 7TH GRADE</t>
  </si>
  <si>
    <t>10.5.1100.410.0000.02.26.08</t>
  </si>
  <si>
    <t>SUPPLY - SCIENCE 8TH GRADE</t>
  </si>
  <si>
    <t>10.5.1100.410.0000.02.31.00</t>
  </si>
  <si>
    <t>REG ED K-12 - APMS UNIFIED ARTS SUPPLY</t>
  </si>
  <si>
    <t>10.5.1100.410.0000.02.33.00</t>
  </si>
  <si>
    <t>REG ED K-12 - APMS SPORTS UNIFORMS</t>
  </si>
  <si>
    <t>10.5.1100.410.0000.03.00.00</t>
  </si>
  <si>
    <t>REG ED K-12 - SOS COPIER SUPPLY</t>
  </si>
  <si>
    <t>10.5.1100.410.0000.03.20.00</t>
  </si>
  <si>
    <t>REG ED K-12 - SOS GENERAL SUPPLY</t>
  </si>
  <si>
    <t>10.5.1100.410.0000.03.21.00</t>
  </si>
  <si>
    <t>REG ED K-12 - SOS ART SUPPLY</t>
  </si>
  <si>
    <t>10.5.1100.410.0000.03.22.00</t>
  </si>
  <si>
    <t>REG ED K-12 - SOS PHYS ED SUPPLY</t>
  </si>
  <si>
    <t>10.5.1100.410.0000.03.24.00</t>
  </si>
  <si>
    <t>REG ED K-12 - SOS CHORAL SUPPLY</t>
  </si>
  <si>
    <t>10.5.1100.410.0000.03.26.00</t>
  </si>
  <si>
    <t>REG ED K-12 - SOS SCIENCE SUPPLY</t>
  </si>
  <si>
    <t>10.5.1100.410.0000.04.00.00</t>
  </si>
  <si>
    <t>REG ED K-12 - MGS COPIER SUPPLY</t>
  </si>
  <si>
    <t>10.5.1100.410.0000.04.20.00</t>
  </si>
  <si>
    <t>REG ED K-12 - MGS GENERAL SUPPLY</t>
  </si>
  <si>
    <t>10.5.1100.410.0000.04.21.00</t>
  </si>
  <si>
    <t>REG ED K-12 - MGS ART SUPPLY</t>
  </si>
  <si>
    <t>10.5.1100.410.0000.04.22.00</t>
  </si>
  <si>
    <t>REG ED K-12 - MGS PHYS ED SUPPLY</t>
  </si>
  <si>
    <t>10.5.1100.410.0000.04.24.00</t>
  </si>
  <si>
    <t>REG ED K-12 - MGS CHORAL SUPPLY</t>
  </si>
  <si>
    <t>10.5.1100.410.0000.04.26.00</t>
  </si>
  <si>
    <t>REG ED K-12 - MGS SCIENCE SUPPLY</t>
  </si>
  <si>
    <t>10.5.1100.410.0000.05.00.00</t>
  </si>
  <si>
    <t>REG ED K-12 - KHS COPIER SUPPLY</t>
  </si>
  <si>
    <t>10.5.1100.410.0000.05.20.00</t>
  </si>
  <si>
    <t>REG ED K-12 - KHS GENERAL SUPPLY</t>
  </si>
  <si>
    <t>10.5.1100.410.0000.05.22.00</t>
  </si>
  <si>
    <t>REG ED K-12 - KHS PHYS ED SUPPLY</t>
  </si>
  <si>
    <t>10.5.1100.410.0000.05.26.00</t>
  </si>
  <si>
    <t>REG ED K-12 - KHS SCIENCE SUPPLY</t>
  </si>
  <si>
    <t>10.5.1100.410.7210.13.01.01</t>
  </si>
  <si>
    <t>REG ED K-12 - FURNITURE - WCF BOND ISSUANCE - DISTRICT WIDE</t>
  </si>
  <si>
    <t>10.5.1100.410.0000.13.49.00</t>
  </si>
  <si>
    <t>REG ED K-12 - TEACHER SUPPLY REIMBURSEMENT</t>
  </si>
  <si>
    <t>10.5.1100.420.0000.02.20.00</t>
  </si>
  <si>
    <t>REG ED K-12 - APMS TEXTBOOK SUPPLY</t>
  </si>
  <si>
    <t>10.5.1100.420.0000.03.20.00</t>
  </si>
  <si>
    <t>REG ED K-12 - SOS TEXTBOOK SUPPLY</t>
  </si>
  <si>
    <t>10.5.1100.420.0000.04.20.00</t>
  </si>
  <si>
    <t>REG ED K-12 - MGS TEXTBOOK SUPPLY</t>
  </si>
  <si>
    <t>10.5.1100.420.0000.05.20.00</t>
  </si>
  <si>
    <t>REG ED K-12 - KHS TEXTBOOK SUPPLY</t>
  </si>
  <si>
    <t>10.5.1100.490.0000.02.29.00</t>
  </si>
  <si>
    <t>REG ED K-12 - APMS CALCULATORS</t>
  </si>
  <si>
    <t>1100-400</t>
  </si>
  <si>
    <t>10.5.1100.550.7210.13.01.01</t>
  </si>
  <si>
    <t>CAPITAL ASSET PURCHASE - WCF BOND ISSUANCE</t>
  </si>
  <si>
    <t>10.5.1100.550.0000.00.20.00</t>
  </si>
  <si>
    <t>REG ED K-12 - DW CAPITALIZED EQUIPMENT</t>
  </si>
  <si>
    <t>10.5.1100.550.0000.02.00.00</t>
  </si>
  <si>
    <t>REG ED K-12 - APMS CAPITALIZED EQUIPMENT</t>
  </si>
  <si>
    <t>10.5.1100.550.0000.03.00.00</t>
  </si>
  <si>
    <t>REG ED K-12 - SOS CAPITALIZED EQUIPMENT</t>
  </si>
  <si>
    <t>10.5.1100.550.0000.04.00.00</t>
  </si>
  <si>
    <t>REG ED K-12 - MGS CAPITALIZED EQUIPMENT</t>
  </si>
  <si>
    <t>10.5.1100.550.0000.05.00.00</t>
  </si>
  <si>
    <t>REG ED K-12 - KHS CAPITALIZED EQUIPMENT</t>
  </si>
  <si>
    <t>10.5.1100.550.0000.06.00.00</t>
  </si>
  <si>
    <t>REG ED K-12 - SPED CAPITALIZED EQUIPMENT</t>
  </si>
  <si>
    <t>1100-500</t>
  </si>
  <si>
    <t>10.5.1125.100.0000.00.10.00</t>
  </si>
  <si>
    <t>PRE-K - SALARY - TEACHER NON-GRANT</t>
  </si>
  <si>
    <t>10.5.1125.211.0000.00.10.00</t>
  </si>
  <si>
    <t>PRE-K TRS</t>
  </si>
  <si>
    <t>10.5.1125.220.0000.00.10.00</t>
  </si>
  <si>
    <t>PRE-K TEACHERS RETIREMENT</t>
  </si>
  <si>
    <t>10.5.1125.222.0000.00.10.00</t>
  </si>
  <si>
    <t>PRE-K MEDICAL INSURANCE</t>
  </si>
  <si>
    <t>10.5.1125.223.0000.00.10.00</t>
  </si>
  <si>
    <t>PRE-K DENTAL INSURANCE</t>
  </si>
  <si>
    <t>X</t>
  </si>
  <si>
    <t>EC BLOCK GRANT 3 - 5 / PREKINDERGARTEN / STATE GRANT</t>
  </si>
  <si>
    <t>10.5.1125.100.3705.05.06.01</t>
  </si>
  <si>
    <t>PRE-K - SALARY - ALL SUBSTITUTES - CY</t>
  </si>
  <si>
    <t>10.5.1125.100.3705.05.10.01</t>
  </si>
  <si>
    <t>PRE-K - SALARY - TEACHER - CY</t>
  </si>
  <si>
    <t>10.5.1125.100.3705.05.10.02</t>
  </si>
  <si>
    <t>PRE-K - SALARY - TEACHER - PY</t>
  </si>
  <si>
    <t>10.5.1125.100.3705.05.12.01</t>
  </si>
  <si>
    <t>PRE-K - SALARY - PARAPRO - CY</t>
  </si>
  <si>
    <t>10.5.1125.100.3705.05.12.02</t>
  </si>
  <si>
    <t>PRE-K - SALARY - PARA-PRO - PY</t>
  </si>
  <si>
    <t>1125-100</t>
  </si>
  <si>
    <t>10.5.1125.211.3705.05.06.01</t>
  </si>
  <si>
    <t>PRE-K - SALARY - TEACHER SUB TRS</t>
  </si>
  <si>
    <t>10.5.1125.211.3705.05.10.01</t>
  </si>
  <si>
    <t>PRE-K - TRS</t>
  </si>
  <si>
    <t>Not Claimable</t>
  </si>
  <si>
    <t>10.5.1125.220.3705.05.06.01</t>
  </si>
  <si>
    <t>PRE-K - SALARY - TEACHER SUB INSURANCE</t>
  </si>
  <si>
    <t>10.5.1125.220.3705.05.10.01</t>
  </si>
  <si>
    <t>PRE-K THIS</t>
  </si>
  <si>
    <t>10.5.1125.221.3705.05.00.01</t>
  </si>
  <si>
    <t>PRE-K - LIFE INSURANCE - CY</t>
  </si>
  <si>
    <t>10.5.1125.221.3705.05.00.02</t>
  </si>
  <si>
    <t>PRE-K - LIFE INSURANCE - PY</t>
  </si>
  <si>
    <t>10.5.1125.222.3705.05.10.01</t>
  </si>
  <si>
    <t>MEDICAL INSURANCE</t>
  </si>
  <si>
    <t>10.5.1125.222.3705.05.12.01</t>
  </si>
  <si>
    <t>10.5.1125.223.3705.05.00.01</t>
  </si>
  <si>
    <t>PRE-K - DENTAL INSURANCE - CY</t>
  </si>
  <si>
    <t>10.5.1125.223.3705.05.10.01</t>
  </si>
  <si>
    <t>DENTAL INSURANCE</t>
  </si>
  <si>
    <t>10.5.1125.223.3705.05.12.01</t>
  </si>
  <si>
    <t>1125-200</t>
  </si>
  <si>
    <t>10.5.1125.314.3705.05.36.01</t>
  </si>
  <si>
    <t>PRE-K - FIELD TRIPS - CY</t>
  </si>
  <si>
    <t>1125-300</t>
  </si>
  <si>
    <t>10.5.1125.390.3705.05.64.01</t>
  </si>
  <si>
    <t>PRE-K - ONLINE SUBSCRIPTIONS - CY</t>
  </si>
  <si>
    <t>10.5.1125.410.3705.05.00.01</t>
  </si>
  <si>
    <t>PRE-K - CONSUMABLES / SUPPLY - CY</t>
  </si>
  <si>
    <t>10.5.1125.410.3705.05.00.02</t>
  </si>
  <si>
    <t>PRE-K - CONSUMABLES / SUPPLY - PY</t>
  </si>
  <si>
    <t>1125-400</t>
  </si>
  <si>
    <t>10.5.1125.550.3705.05.00.01</t>
  </si>
  <si>
    <t>PRE-K - CAPITALIZED EQUIPMENT</t>
  </si>
  <si>
    <t>1125-500</t>
  </si>
  <si>
    <t>10.5.2210.314.3705.05.00.01</t>
  </si>
  <si>
    <t>PRE-K - PROF DEV.</t>
  </si>
  <si>
    <t>10.5.2330.100.3705.05.11.01</t>
  </si>
  <si>
    <t>PRE-K - SALARY ADMIN SVCS - CY</t>
  </si>
  <si>
    <t>10.5.2330.100.3705.05.17.01</t>
  </si>
  <si>
    <t>PRE-K - ADM SUPPORT SVCS - CY</t>
  </si>
  <si>
    <t>10.5.2330.222.3705.05.17.01</t>
  </si>
  <si>
    <t>PRE-K - ADM SUPPORT SVCS - MEDICAL INSURANCE</t>
  </si>
  <si>
    <t>10.5.2330.223.3705.05.17.01</t>
  </si>
  <si>
    <t>PRE-K - ADM SUPPORT SVCS - DENTAL INSURANCE</t>
  </si>
  <si>
    <t>10.5.2540.500.3705.05.00.01</t>
  </si>
  <si>
    <t>PRE-K - PLAYGROUND EQUIPMENT</t>
  </si>
  <si>
    <t>10.5.2543.300.3705.05.00.02</t>
  </si>
  <si>
    <t>PRE-K - GROUNDS SVC - PY</t>
  </si>
  <si>
    <t>10.5.2560.400.3705.05.00.01</t>
  </si>
  <si>
    <t>PRE-K - SNACK - CY</t>
  </si>
  <si>
    <t>PRE-K - COMMUNITY SERVICES</t>
  </si>
  <si>
    <t>IDEA PRE-SCHOOL AND PART B FLOW-THRU</t>
  </si>
  <si>
    <t>10.5.1200.100.4620.00.12.00</t>
  </si>
  <si>
    <t>SPEC ED PARAPRO - IDEA FT GRANT</t>
  </si>
  <si>
    <t>10.5.1200.100.4620.13.12.01</t>
  </si>
  <si>
    <t>SPED K-12 - IDEA PART B - PARAPRO - SALARY - CY</t>
  </si>
  <si>
    <t>10.5.1200.100.4620.13.12.02</t>
  </si>
  <si>
    <t>SPED K-12 - IDEA PART B - PARAPRO SALARY - PY</t>
  </si>
  <si>
    <t>1200-100</t>
  </si>
  <si>
    <t>10.5.1200.222.4620.13.12.01</t>
  </si>
  <si>
    <t>10.5.1200.223.4620.13.12.01</t>
  </si>
  <si>
    <t>1200-200</t>
  </si>
  <si>
    <t>10.5.1200.316.4620.13.45.01</t>
  </si>
  <si>
    <t>SPED K-12 - IDEA PART B - DATA STORAGE</t>
  </si>
  <si>
    <t>1200-300</t>
  </si>
  <si>
    <t>10.5.1200.400.4620.13.45.01</t>
  </si>
  <si>
    <t>SPED K-12 - IDEA PART B - RTI SUPPLY - CY</t>
  </si>
  <si>
    <t>10.5.1200.400.4620.13.45.02</t>
  </si>
  <si>
    <t>SPED K-12 - IDEA PART B - RTI SUPPLY - PY</t>
  </si>
  <si>
    <t>1200-400</t>
  </si>
  <si>
    <t>10.5.1200.500.4620.13.45.01</t>
  </si>
  <si>
    <t>SPED - IDEA PART B - EQUIPMENT - CY</t>
  </si>
  <si>
    <t>1200-500</t>
  </si>
  <si>
    <t>10.5.1225.100.4600.06.12.01</t>
  </si>
  <si>
    <t>SPED IDEA PRE-K  SALARY - PARAPRO - CY</t>
  </si>
  <si>
    <t>1225-100</t>
  </si>
  <si>
    <t>10.5.1225.222.4600.06.12.01</t>
  </si>
  <si>
    <t>10.5.1225.223.4600.06.12.01</t>
  </si>
  <si>
    <t>1225-200</t>
  </si>
  <si>
    <t>10.5.1225.310.4600.06.53.01</t>
  </si>
  <si>
    <t>SPED PREK - OT/PT - IDEA - CY</t>
  </si>
  <si>
    <t>1225-300</t>
  </si>
  <si>
    <t>10.5.1225.500.4600.06.46.01</t>
  </si>
  <si>
    <t>SPED PRE-K CAPITAL EXPENDITURE</t>
  </si>
  <si>
    <t>1225-400</t>
  </si>
  <si>
    <t>10.5.2130.100.4600.06.53.02</t>
  </si>
  <si>
    <t>HEALTH SVCS -IDEA PRE-SCHOOL - SALARY PY</t>
  </si>
  <si>
    <t>1225-500</t>
  </si>
  <si>
    <t>10.5.2130.100.4620.13.45.01</t>
  </si>
  <si>
    <t>SPED - IDEA PART B - SALARY - NURSE - CY</t>
  </si>
  <si>
    <t>10.5.2130.100.4620.13.45.02</t>
  </si>
  <si>
    <t>SPED - IDEA PART B - SALARY - NURSE - PY</t>
  </si>
  <si>
    <t>10.5.2130.222.4620.13.45.01</t>
  </si>
  <si>
    <t>NURSE MEDICAL INSURANCE</t>
  </si>
  <si>
    <t>10.5.2130.223.4620.13.45.01</t>
  </si>
  <si>
    <t>NURSE DENTAL INSURANCE</t>
  </si>
  <si>
    <t>10.5.2130.310.4600.06.53.01</t>
  </si>
  <si>
    <t>PROF SVCS-OT/PT-IDEA PRE-K</t>
  </si>
  <si>
    <t>10.5.2130.310.4620.13.45.01</t>
  </si>
  <si>
    <t>SPED IDEA PART B - OT/PT - CY</t>
  </si>
  <si>
    <t>10.5.2150.300.4620.13.52.01</t>
  </si>
  <si>
    <t>SLP SVCS - IDEA PART B - CY</t>
  </si>
  <si>
    <t>10.5.2150.314.4620.00.45.00</t>
  </si>
  <si>
    <t>SLP SVCS - IDEA PART B - PROF. SVCS</t>
  </si>
  <si>
    <t>10.5.2210.312.4620.00.45.00</t>
  </si>
  <si>
    <t>PROF EMPLOYEE TRAIN &amp; DEVELOPMENT</t>
  </si>
  <si>
    <t>10.5.2210.312.4620.13.45.01</t>
  </si>
  <si>
    <t>PROF. DEV. - IDEA PART B - CY</t>
  </si>
  <si>
    <t>10.5.2210.312.4620.13.45.02</t>
  </si>
  <si>
    <t>PROF DEV. IDEA PART B - PY</t>
  </si>
  <si>
    <t>10.5.2230.300.4620.13.59.01</t>
  </si>
  <si>
    <t>REG ED -RTI (AIMSWEB) - IDEA PART B - CY</t>
  </si>
  <si>
    <t>10.5.2230.470.4620.13.45.01</t>
  </si>
  <si>
    <t>ASSESS/TEST - IDEA PART B - SOFTWARE/SUPPLY - CY</t>
  </si>
  <si>
    <t>10.5.2330.100.4620.06.13.00</t>
  </si>
  <si>
    <t>SPEC ED SECRETARY SALARY</t>
  </si>
  <si>
    <t>10.5.2330.222.4620.06.13.00</t>
  </si>
  <si>
    <t>SPEC ED SECRETARY MEDICAL INSURANCE</t>
  </si>
  <si>
    <t>10.5.2330.223.4620.06.13.00</t>
  </si>
  <si>
    <t>SPEC ED SECRETARY DENTL INSURANCE</t>
  </si>
  <si>
    <t>10.5.2660.300.4620.13.45.01</t>
  </si>
  <si>
    <t>PROF SVCS - DATA PROC. - IDEA PART B - CY</t>
  </si>
  <si>
    <t>2660-300</t>
  </si>
  <si>
    <t>10.5.3000.300.4620.13.45.01</t>
  </si>
  <si>
    <t>FEES FOR PRESENTERS AT PARENT MEETINGS</t>
  </si>
  <si>
    <t>10.5.3000.400.4620.13.45.01</t>
  </si>
  <si>
    <t>SUPPLIES, RESPOURCES AND SNACKS FOR PARENT MEETINGS</t>
  </si>
  <si>
    <t>10.5.4120.310.4620.13.45.01</t>
  </si>
  <si>
    <t>SALARY COSTS FOR 1.1 PARAPRO'S PAID TO SW COOK COUNTY COOPERATIVE</t>
  </si>
  <si>
    <t>4120-300</t>
  </si>
  <si>
    <t>10.5.4220.670.4620.13.45.01</t>
  </si>
  <si>
    <t>TUITION/FEES PAID TO SW COOK COUNTY COOPERATIVE</t>
  </si>
  <si>
    <t>SPECIAL EDUCATION - LOCAL DOLLARS</t>
  </si>
  <si>
    <t>10.5.1200.100.0000.00.10.00</t>
  </si>
  <si>
    <t>SPED K-12 - SPEC ED TEACHER SALARY</t>
  </si>
  <si>
    <t>10.5.1200.100.0000.00.12.00</t>
  </si>
  <si>
    <t>SPED K-12 - SPEC ED PARAPRO SALARY</t>
  </si>
  <si>
    <t>10.5.1200.100.0000.13.69.00</t>
  </si>
  <si>
    <t>SPEC ED - TUTORING</t>
  </si>
  <si>
    <t>10.5.1200.100.0000.13.70.00</t>
  </si>
  <si>
    <t>SPEC ED - TUTORING - HOMEBOUND</t>
  </si>
  <si>
    <t>10.5.1200.211.0000.00.10.00</t>
  </si>
  <si>
    <t>10.5.1200.211.0000.00.12.00</t>
  </si>
  <si>
    <t>10.5.1200.220.0000.00.10.00</t>
  </si>
  <si>
    <t>10.5.1200.220.0000.00.12.00</t>
  </si>
  <si>
    <t>10.5.1200.222.0000.00.10.00</t>
  </si>
  <si>
    <t>10.5.1200.222.0000.00.12.00</t>
  </si>
  <si>
    <t>10.5.1200.223.0000.00.10.00</t>
  </si>
  <si>
    <t>10.5.1200.223.0000.00.12.00</t>
  </si>
  <si>
    <t>10.5.1200.314.0000.00.10.00</t>
  </si>
  <si>
    <t>SPED K-12 - SALARY - HOSPITAL BOUND</t>
  </si>
  <si>
    <t>10.5.1200.332.0000.06.35.00</t>
  </si>
  <si>
    <t>SPED K-12 - MILEAGE/TRANS REIMBURSEMENT</t>
  </si>
  <si>
    <t>10.5.1200.410.0000.00.47.00</t>
  </si>
  <si>
    <t>SPED K-12 - IDEA PART B - INCLUSION SUPPLY</t>
  </si>
  <si>
    <t>10.5.1200.550.0000.00.47.00</t>
  </si>
  <si>
    <t>REMED/SUPP K-12 -INCL ED - CAP EQUIP</t>
  </si>
  <si>
    <t>10.5.1225.100.0000.06.12.00</t>
  </si>
  <si>
    <t>ESY - EC SPECIAL ED PAPRAPRO (3) &amp; Sec (1)</t>
  </si>
  <si>
    <t>10.5.1225.100.0000.06.52.00</t>
  </si>
  <si>
    <t>ESY - EC SPECIAL ED SLP SERVICES (1)</t>
  </si>
  <si>
    <t>10.5.1225.100.0000.06.62.00</t>
  </si>
  <si>
    <t>ESY - EC SPECIAL ED TEACHER (2)</t>
  </si>
  <si>
    <t>10.5.1225.211.0000.06.52.00</t>
  </si>
  <si>
    <t>ESY - TEACHERS RETIREMENT</t>
  </si>
  <si>
    <t>10.5.1225.211.0000.06.62.00</t>
  </si>
  <si>
    <t>10.5.1225.220.0000.06.52.00</t>
  </si>
  <si>
    <t>ESY - INSURANCE</t>
  </si>
  <si>
    <t>10.5.1225.220.0000.06.62.00</t>
  </si>
  <si>
    <t>10.5.1225.314.0000.06.62.00</t>
  </si>
  <si>
    <t>ESY - Purchased Services</t>
  </si>
  <si>
    <t>10.5.1225.410.0000.06.62.00</t>
  </si>
  <si>
    <t>ESY - Supplies and Materials</t>
  </si>
  <si>
    <t>TITLE I FEDERAL GRANT</t>
  </si>
  <si>
    <t>10.5.1250.100.4300.14.12.01</t>
  </si>
  <si>
    <t>TITLE I - PARAPRO SALARY</t>
  </si>
  <si>
    <t>10.5.1250.100.4300.14.41.01</t>
  </si>
  <si>
    <t>TITLE I - SALARY TEACHER - CY</t>
  </si>
  <si>
    <t>1250-100</t>
  </si>
  <si>
    <t>10.5.1250.211.4300.14.41.01</t>
  </si>
  <si>
    <t>TITLE I - TRS - CY</t>
  </si>
  <si>
    <t>10.5.1250.211.4300.14.41.02</t>
  </si>
  <si>
    <t>TITLE I - TRS - PY</t>
  </si>
  <si>
    <t>10.5.1250.220.4300.14.41.01</t>
  </si>
  <si>
    <t>TITLE I - THIS - CY</t>
  </si>
  <si>
    <t>10.5.1250.222.4300.14.12.01</t>
  </si>
  <si>
    <t>TITLE I - PARAPRO MEDICAL INSURANCE</t>
  </si>
  <si>
    <t>10.5.1250.222.4300.14.41.01</t>
  </si>
  <si>
    <t>TITLE I - HEALTH INSURANCE - CY</t>
  </si>
  <si>
    <t>10.5.1250.223.4300.14.12.01</t>
  </si>
  <si>
    <t>TITLE I - PARAPRO DENTAL INSURANCE</t>
  </si>
  <si>
    <t>10.5.1250.223.4300.14.41.01</t>
  </si>
  <si>
    <t>TITLE I - DENTAL INSURANCE - CY</t>
  </si>
  <si>
    <t>10.5.1250.231.4300.14.41.01</t>
  </si>
  <si>
    <t>OTHER EMPLOYEE BENEFITS</t>
  </si>
  <si>
    <t>1250-200</t>
  </si>
  <si>
    <t>10.5.1250.300.4300.14.41.01</t>
  </si>
  <si>
    <t>TITLE 1 - ED &amp; REMEDIAL ACADEMIC PROGRAMS</t>
  </si>
  <si>
    <t>10.5.1250.314.4300.14.41.01</t>
  </si>
  <si>
    <t>TITLE I - SES SET ASIDE - CY</t>
  </si>
  <si>
    <t>10.5.1250.380.4300.14.41.01</t>
  </si>
  <si>
    <t>TITLE I - LIAB/UNEMP/WC INS. - CY</t>
  </si>
  <si>
    <t>1250-300</t>
  </si>
  <si>
    <t>10.5.1250.390.4300.14.41.01</t>
  </si>
  <si>
    <t>TITLE 1 - ED &amp; REMEDIAL ACADEMIC MATERIALS</t>
  </si>
  <si>
    <t>10.5.1250.410.4300.14.41.01</t>
  </si>
  <si>
    <t>TITLE I - SOFTWARE/SUPPLIES - CY</t>
  </si>
  <si>
    <t>1250-400</t>
  </si>
  <si>
    <t>10.5.1250.500.4300.14.41.01</t>
  </si>
  <si>
    <t>TITLE 1 - CAPITAL EQUIPMENT</t>
  </si>
  <si>
    <t>1250-500</t>
  </si>
  <si>
    <t>10.5.1250.550.4300.14.41.01</t>
  </si>
  <si>
    <t>TITLE I - CAPITAL EQUIP - CY</t>
  </si>
  <si>
    <t>10.5.2210.100.4300.14.41.01</t>
  </si>
  <si>
    <t>TITLE I - PD STIPENDS - CY</t>
  </si>
  <si>
    <t>10.5.2210.211.4300.14.41.01</t>
  </si>
  <si>
    <t>TITLE 1 - PD STIPENDS - TRS</t>
  </si>
  <si>
    <t>10.5.2210.220.4300.14.41.01</t>
  </si>
  <si>
    <t>TITLE 1 - PG STIPENDS - THIS</t>
  </si>
  <si>
    <t>10.5.2210.314.4300.14.41.01</t>
  </si>
  <si>
    <t>TITLE I - PROF DEV SVCS - CY</t>
  </si>
  <si>
    <t>10.5.2210.410.4300.14.41.01</t>
  </si>
  <si>
    <t>TITLE I - PROF. DEV. SUPPLY - CY</t>
  </si>
  <si>
    <t>10.5.2210.410.4300.14.41.02</t>
  </si>
  <si>
    <t>TITLE I - PROF. DEV. SUPPLIES - PY</t>
  </si>
  <si>
    <t>10.5.2220.390.4300.14.41.01</t>
  </si>
  <si>
    <t>TITLE I - SITE/SOFTWARE LICENSES - CY</t>
  </si>
  <si>
    <t>10.5.2220.400.4300.14.41.01</t>
  </si>
  <si>
    <t>TITLE I - FURNITURE &amp; SUPPLIES</t>
  </si>
  <si>
    <t>10.5.2220.410.4300.14.41.01</t>
  </si>
  <si>
    <t>TITLE I - ED MEDIA SUPPLIES</t>
  </si>
  <si>
    <t>10.5.2220.500.4300.14.41.01</t>
  </si>
  <si>
    <t>TITLE I - CAPITAL EQUIPMENT</t>
  </si>
  <si>
    <t>10.5.2230.300.4300.14.41.01</t>
  </si>
  <si>
    <t>TITLE I - ED &amp; REMEDIAL ACADEMIC ASSESSMENT PROGRAMS</t>
  </si>
  <si>
    <t>10.5.2330.100.4300.14.41.01</t>
  </si>
  <si>
    <t>TITLE I  - ADMIN SALARY - CY</t>
  </si>
  <si>
    <t>10.5.2330.211.4300.14.41.01</t>
  </si>
  <si>
    <t>TITLE I - ADMIN TRS - CY</t>
  </si>
  <si>
    <t>10.5.2330.220.4300.14.41.01</t>
  </si>
  <si>
    <t>10.5.2330.222.4300.14.41.01</t>
  </si>
  <si>
    <t>TITLE I - ADMIN HEALTH INS. - CY</t>
  </si>
  <si>
    <t>10.5.2330.223.4300.14.41.01</t>
  </si>
  <si>
    <t>TITLE I - ADMIN DENTAL INS. - CY</t>
  </si>
  <si>
    <t>10.5.2362.380.4300.14.68.00</t>
  </si>
  <si>
    <t>INSURANCE - W/C - TITLE I</t>
  </si>
  <si>
    <t>10.5.2900.314.4300.14.41.01</t>
  </si>
  <si>
    <t>2900-300</t>
  </si>
  <si>
    <t>10.5.2900.400.4300.14.41.01</t>
  </si>
  <si>
    <t>TITLE I - HOMELESS SET ASIDE - CY</t>
  </si>
  <si>
    <t>2900-400</t>
  </si>
  <si>
    <t>10.5.3000.400.4300.14.41.01</t>
  </si>
  <si>
    <t>10.5.3000.410.4300.14.41.01</t>
  </si>
  <si>
    <t>TITLE I - COMMUNITY SVCS SUPPLY - CY</t>
  </si>
  <si>
    <t>10.5.3000.500.4300.14.41.01</t>
  </si>
  <si>
    <t>10.5.3700.300.4300.14.41.01</t>
  </si>
  <si>
    <t>STIPEND FOR NON-PUBLIC SCHOOL TEACHER</t>
  </si>
  <si>
    <t xml:space="preserve">TITLE II </t>
  </si>
  <si>
    <r>
      <t>Salary Title II (</t>
    </r>
    <r>
      <rPr>
        <i/>
        <sz val="10"/>
        <rFont val="Calibri"/>
        <family val="2"/>
      </rPr>
      <t>Mary Cosintino -MGS)</t>
    </r>
  </si>
  <si>
    <t>TRS 9.85% on Title II Salary</t>
  </si>
  <si>
    <t>THIS 0.92% on Title II Salary</t>
  </si>
  <si>
    <t>10.5.1100.222.4932.00.42.01</t>
  </si>
  <si>
    <t>REG ED K-12 - TITLE II Health Expenses</t>
  </si>
  <si>
    <t>10.5.1100.223.4932.00.42.01</t>
  </si>
  <si>
    <t>REG ED K-12 - TITLE II Dental Expenses</t>
  </si>
  <si>
    <t>10.5.3700.300.4932.14.41.01</t>
  </si>
  <si>
    <t>CAREER DEVELOPMENT</t>
  </si>
  <si>
    <t>10.5.1100.410.3200.00.54.00</t>
  </si>
  <si>
    <t>Career Ed Supplies - Teachers</t>
  </si>
  <si>
    <t>NO LONGER PROCESSED AT THE LOCAL LEVEL</t>
  </si>
  <si>
    <t>10.5.2120.410.3200.00.54.00</t>
  </si>
  <si>
    <t>Career Ed Supplies - General</t>
  </si>
  <si>
    <t>10.5.2120.430.3200.00.54.00</t>
  </si>
  <si>
    <t>Purchased Service - CTEI</t>
  </si>
  <si>
    <t>2120-400</t>
  </si>
  <si>
    <t>INTERSCHOLASTIC PROGRAM / PROJECT TALENT</t>
  </si>
  <si>
    <t>10.5.1500.100.0000.00.07.00</t>
  </si>
  <si>
    <t>Stipends - Conference Activities</t>
  </si>
  <si>
    <t>1500-100</t>
  </si>
  <si>
    <t>10.5.1500.211.0000.00.07.00</t>
  </si>
  <si>
    <t>Stipends - TRS</t>
  </si>
  <si>
    <t>10.5.1500.220.0000.00.07.00</t>
  </si>
  <si>
    <t>Stipends - TRIP</t>
  </si>
  <si>
    <t>1500-200</t>
  </si>
  <si>
    <t>10.5.1500.319.0000.02.99.00</t>
  </si>
  <si>
    <t>Services--Refereeing</t>
  </si>
  <si>
    <t>1500-300</t>
  </si>
  <si>
    <t>10.5.1650.100.0000.00.07.00</t>
  </si>
  <si>
    <t>Gifted Stipends</t>
  </si>
  <si>
    <t>1650-100</t>
  </si>
  <si>
    <t>10.5.1650.211.0000.00.07.00</t>
  </si>
  <si>
    <t>Gifted TRS</t>
  </si>
  <si>
    <t>10.5.1650.220.0000.00.07.00</t>
  </si>
  <si>
    <t>Gifted Insurance</t>
  </si>
  <si>
    <t>1650-200</t>
  </si>
  <si>
    <t>BI-LINGUAL - ALLSOURCES</t>
  </si>
  <si>
    <t>10.5.1800.100.0000.00.00.00</t>
  </si>
  <si>
    <t>BILINGUAL TRANSLATION - DISTRICT OFFICE</t>
  </si>
  <si>
    <t>10.5.1800.100.0000.13.10.00</t>
  </si>
  <si>
    <t>BILINGUAL - LOCAL SALARY - TEACHER</t>
  </si>
  <si>
    <t>10.5.1800.100.3305.13.10.01</t>
  </si>
  <si>
    <t>BILINGUAL -STATE TBE/TPI SALARY - CY</t>
  </si>
  <si>
    <t>10.5.1800.100.3305.13.10.02</t>
  </si>
  <si>
    <t>BILINGUAL - STATE TBE/TPI SALARY - PY</t>
  </si>
  <si>
    <t>10.5.1800.100.4905.13.10.01</t>
  </si>
  <si>
    <t>BILINGUAL TUTORING UNDER IEP PORTION OF ELL GRANT</t>
  </si>
  <si>
    <t>10.5.1800.100.4909.13.05.01</t>
  </si>
  <si>
    <t>SALARY - TUTORING - LIPLEPS CY</t>
  </si>
  <si>
    <t>1800-100</t>
  </si>
  <si>
    <t>10.5.1800.211.0000.00.00.00</t>
  </si>
  <si>
    <t>10.5.1800.211.0000.13.10.00</t>
  </si>
  <si>
    <t>10.5.1800.211.3305.13.10.01</t>
  </si>
  <si>
    <t>10.5.1800.211.4905.13.10.01</t>
  </si>
  <si>
    <t>BILINGUAL TUTORING UNDER IEP PORTION OF ELL GRANT - TRS</t>
  </si>
  <si>
    <t>10.5.1800.211.4909.13.05.01</t>
  </si>
  <si>
    <t>10.5.1800.220.0000.00.00.00</t>
  </si>
  <si>
    <t>10.5.1800.220.0000.13.10.00</t>
  </si>
  <si>
    <t>10.5.1800.220.3305.13.10.01</t>
  </si>
  <si>
    <t>10.5.1800.220.4905.13.10.01</t>
  </si>
  <si>
    <t>BILINGUAL TUTORING UNDER IEP PORTION OF ELL GRANT - THIS</t>
  </si>
  <si>
    <t>10.5.1800.220.4909.13.05.01</t>
  </si>
  <si>
    <t>1800-200</t>
  </si>
  <si>
    <t>10.5.1800.222.0000.13.10.00</t>
  </si>
  <si>
    <t>BILINGUAL TEACHER MEDICAL INSURANCE</t>
  </si>
  <si>
    <t>10.5.1800.222.3305.13.10.01</t>
  </si>
  <si>
    <t>10.5.1800.223.0000.13.10.00</t>
  </si>
  <si>
    <t>BILINGUAL TEACHER DENTAL INSURANCE</t>
  </si>
  <si>
    <t>10.5.1800.223.0000.13.10.01</t>
  </si>
  <si>
    <t>10.5.1800.223.3305.13.10.01</t>
  </si>
  <si>
    <t>10.5.1800.310.4909.13.43.01</t>
  </si>
  <si>
    <t>PROF SVC - SOFTWARE - LIPLEPS CY</t>
  </si>
  <si>
    <t>10.5.1800.310.4909.13.43.02</t>
  </si>
  <si>
    <t>PROF SVS - SOFTWARE - LIPLEPS PY</t>
  </si>
  <si>
    <t>1800-300</t>
  </si>
  <si>
    <t>10.5.1800.314.4909.13.36.01</t>
  </si>
  <si>
    <t>PROF SVS - FIELD TRIPS- LIPLEPS CY</t>
  </si>
  <si>
    <t>10.5.1800.410.4909.13.43.01</t>
  </si>
  <si>
    <t>SUPPLIES - LIPLEPS - CY</t>
  </si>
  <si>
    <t>10.5.1800.410.4909.13.43.02</t>
  </si>
  <si>
    <t>SUPPLIES - LIPLEPS - PY</t>
  </si>
  <si>
    <t>1800-400</t>
  </si>
  <si>
    <t>10.5.1800.550.4909.13.43.01</t>
  </si>
  <si>
    <t>CAPITAL EQUIP - LIPLEPS CY</t>
  </si>
  <si>
    <t>1800-500</t>
  </si>
  <si>
    <t>10.5.1800.550.4909.13.43.02</t>
  </si>
  <si>
    <t>CAPITAL EQUIP - LIPLEPS PY</t>
  </si>
  <si>
    <t>10.5.2210.100.4909.13.06.01</t>
  </si>
  <si>
    <t>PROF DEV - SUBSTITUTES - LIPLEPS CY</t>
  </si>
  <si>
    <t>10.5.2210.312.4909.13.43.01</t>
  </si>
  <si>
    <t>PROF DEV - REGISTRATION/FEES - LIPLEPS CY</t>
  </si>
  <si>
    <t>10.5.2210.312.4909.13.43.02</t>
  </si>
  <si>
    <t>PROF DEV - REGISTRATION/FEES - LIPLEPS PY</t>
  </si>
  <si>
    <t>10.5.2210.332.4909.13.43.01</t>
  </si>
  <si>
    <t>PROF SVC - TRAVEL - LIPLEPS CY</t>
  </si>
  <si>
    <t>10.5.2210.332.4909.13.43.02</t>
  </si>
  <si>
    <t>PROF SVC - TRAVEL - LIPLEPS PY</t>
  </si>
  <si>
    <t>10.5.2230.100.4909.13.06.01</t>
  </si>
  <si>
    <t>ASSESSMENT - SUBSTITUTES - LIPLEPS CY</t>
  </si>
  <si>
    <t>10.5.2230.410.4909.13.43.01</t>
  </si>
  <si>
    <t>ASSESSMENT - SUPPLY - LIPLEPS CY</t>
  </si>
  <si>
    <t>10.5.2230.410.4909.13.43.02</t>
  </si>
  <si>
    <t>ASSESSMENT - SUPPLY - LIPLEPS PY</t>
  </si>
  <si>
    <t>10.5.3000.100.4909.13.05.01</t>
  </si>
  <si>
    <t>COMM SVC - SALARY PARENT ED - LIPLEPS CY</t>
  </si>
  <si>
    <t>10.5.3000.211.4909.13.05.01</t>
  </si>
  <si>
    <t>TRS FOR COMMUNITY SERVICE SALARIES</t>
  </si>
  <si>
    <t>10.5.3000.220.4909.13.05.01</t>
  </si>
  <si>
    <t>INSURNACE FOR COMMUNITY SERVICE SALARIES</t>
  </si>
  <si>
    <t>10.5.3000.332.4909.13.43.01</t>
  </si>
  <si>
    <t>COMM SVC - PARENT REG/FEES/TRAVEL - LIPLEPS CY</t>
  </si>
  <si>
    <t>10.5.3000.410.4909.13.43.01</t>
  </si>
  <si>
    <t>COMM SVC - PARENT ED SUPPLY - LIPLEPS CY</t>
  </si>
  <si>
    <t>R.I.S.E. (Regional Institute for Scholastic Excellence - Optional Ed. Program</t>
  </si>
  <si>
    <t>10.5.1900.331.0000.00.35.00</t>
  </si>
  <si>
    <t>Tuition</t>
  </si>
  <si>
    <t>1900-300</t>
  </si>
  <si>
    <t>OUT-OF-DISTRICT TUITION</t>
  </si>
  <si>
    <t>10.5.1912.670.0000.00.48.00</t>
  </si>
  <si>
    <t>Out of District Student Tuition - Private Placements</t>
  </si>
  <si>
    <t>1912-670</t>
  </si>
  <si>
    <t>SOCIAL WORKER PROGRAM</t>
  </si>
  <si>
    <t>10.5.2110.100.0000.00.50.00</t>
  </si>
  <si>
    <t>SOCIAL WORKERS CERTIFIED SALARY</t>
  </si>
  <si>
    <t>2110-100</t>
  </si>
  <si>
    <t>10.5.2110.211.0000.00.50.00</t>
  </si>
  <si>
    <t>10.5.2110.220.0000.00.50.00</t>
  </si>
  <si>
    <t>10.5.2110.222.0000.00.50.00</t>
  </si>
  <si>
    <t>10.5.2110.223.0000.00.50.00</t>
  </si>
  <si>
    <t>2110-200</t>
  </si>
  <si>
    <t>10.5.2110.332.0000.00.50.00</t>
  </si>
  <si>
    <t>SW MILEAGE REIMBURSEMENT</t>
  </si>
  <si>
    <t>2110-300</t>
  </si>
  <si>
    <t>10.5.2110.410.0000.00.50.00</t>
  </si>
  <si>
    <t>SOCIAL WORKERS SUPPLIES</t>
  </si>
  <si>
    <t>2110-400</t>
  </si>
  <si>
    <t>SCHOOL NURSE &amp; HEALTH PROGRAM</t>
  </si>
  <si>
    <t>10.5.2130.100.0000.00.53.00</t>
  </si>
  <si>
    <t>HEALTH SVCS -SALARY</t>
  </si>
  <si>
    <t>2130-100</t>
  </si>
  <si>
    <t>10.5.2130.211.0000.00.53.00</t>
  </si>
  <si>
    <t>10.5.2130.220.0000.00.53.00</t>
  </si>
  <si>
    <t>10.5.2130.222.0000.00.53.00</t>
  </si>
  <si>
    <t>10.5.2130.223.0000.00.53.00</t>
  </si>
  <si>
    <t>2130-200</t>
  </si>
  <si>
    <t>10.5.2130.310.0000.00.53.00</t>
  </si>
  <si>
    <t>HEALTH SVCS -DW VISION / HEARING SCREENING</t>
  </si>
  <si>
    <t>10.5.2130.310.0000.06.53.00</t>
  </si>
  <si>
    <t>HEALTH SVCS - PROF NURSING SVCS</t>
  </si>
  <si>
    <t>10.5.2130.319.0000.00.53.01</t>
  </si>
  <si>
    <t>HEALTH AED SERVICES - DISTRICT</t>
  </si>
  <si>
    <t>10.5.2130.319.0000.06.53.01</t>
  </si>
  <si>
    <t>SPEC ED - OT/PT - LOCAL</t>
  </si>
  <si>
    <t>10.5.2130.332.0000.00.53.00</t>
  </si>
  <si>
    <t>HEALTH SVCS -DW TRAVEL</t>
  </si>
  <si>
    <t>2130-300</t>
  </si>
  <si>
    <t>10.5.2130.410.0000.02.53.00</t>
  </si>
  <si>
    <t>HEALTH SVCS -APMS - SUPPLY</t>
  </si>
  <si>
    <t>10.5.2130.410.0000.03.53.00</t>
  </si>
  <si>
    <t>HEALTH SVCS -SOS - SUPPLY</t>
  </si>
  <si>
    <t>10.5.2130.410.0000.04.53.00</t>
  </si>
  <si>
    <t>HEALTH SVCS -MGS - SUPPLY</t>
  </si>
  <si>
    <t>10.5.2130.410.0000.05.53.00</t>
  </si>
  <si>
    <t>HEALTH SVCS -KHS - SUPPLY</t>
  </si>
  <si>
    <t>2130-400</t>
  </si>
  <si>
    <t>SCHOOL PSYCHOLOGISTS &amp; PSYCHOLOGICAL SERVICES PROGRAM</t>
  </si>
  <si>
    <t>10.5.2140.100.0000.00.51.00</t>
  </si>
  <si>
    <t>PSYCH SVCS -DW SALARY</t>
  </si>
  <si>
    <t>2140-100</t>
  </si>
  <si>
    <t>10.5.2140.211.0000.00.51.00</t>
  </si>
  <si>
    <t>10.5.2140.220.0000.00.51.00</t>
  </si>
  <si>
    <t>10.5.2140.222.0000.00.51.00</t>
  </si>
  <si>
    <t>10.5.2140.223.0000.00.51.00</t>
  </si>
  <si>
    <t>2140-200</t>
  </si>
  <si>
    <t>10.5.2140.314.0000.13.51.00</t>
  </si>
  <si>
    <t>PSYCH SVCS - PROF SERVICES</t>
  </si>
  <si>
    <t>10.5.2140.332.0000.13.51.00</t>
  </si>
  <si>
    <t>PSYCH SVCS - TRAVEL / MILEAGE - LOCAL</t>
  </si>
  <si>
    <t>2140-300</t>
  </si>
  <si>
    <t>10.5.2140.410.0000.00.51.00</t>
  </si>
  <si>
    <t>PSYCH SVCS - SUPPLY</t>
  </si>
  <si>
    <t>2140-400</t>
  </si>
  <si>
    <t>SPEECH / LANGUAGE</t>
  </si>
  <si>
    <t>10.5.2150.100.0000.00.52.00</t>
  </si>
  <si>
    <t>SLP SVCS - DW LOCAL - SALARY</t>
  </si>
  <si>
    <t>2150-100</t>
  </si>
  <si>
    <t>10.5.2150.211.0000.00.52.00</t>
  </si>
  <si>
    <t>10.5.2150.220.0000.00.52.00</t>
  </si>
  <si>
    <t>10.5.2150.222.0000.00.52.00</t>
  </si>
  <si>
    <t>10.5.2150.223.0000.00.52.00</t>
  </si>
  <si>
    <t>2150-200</t>
  </si>
  <si>
    <t>10.5.2150.314.0000.06.99.00</t>
  </si>
  <si>
    <t>SLP SVCS - DISTRICT WIDE - LOCAL</t>
  </si>
  <si>
    <t>10.5.2150.332.0000.00.52.00</t>
  </si>
  <si>
    <t>SLP SVCS - DISTRICT WIDE MILEAGE</t>
  </si>
  <si>
    <t>2150-300</t>
  </si>
  <si>
    <t>10.5.2150.410.0000.00.52.00</t>
  </si>
  <si>
    <t>SLP SVCS - DW SUPPLY</t>
  </si>
  <si>
    <t>2150-400</t>
  </si>
  <si>
    <t>OTHER PUPIL SUPPORT SERVICE PROGRAMS</t>
  </si>
  <si>
    <t>10.5.2190.600.0000.00.49.00</t>
  </si>
  <si>
    <t>OTHER SUPPORT SVCS -ASSEMBLIES</t>
  </si>
  <si>
    <t>10.5.2190.600.0000.02.00.00</t>
  </si>
  <si>
    <t>RED RIBBON WEEK - DW</t>
  </si>
  <si>
    <t>10.5.2190.600.0000.02.49.00</t>
  </si>
  <si>
    <t>OTHER SUPPORT SVCS -HONORS ASSEMBLY</t>
  </si>
  <si>
    <t>10.5.2190.600.0000.13.65.00</t>
  </si>
  <si>
    <t>CROSSING GUARD EXPENSE</t>
  </si>
  <si>
    <t>2190-600</t>
  </si>
  <si>
    <t xml:space="preserve">PROFESSIONAL DEVELOPMENT </t>
  </si>
  <si>
    <t>10.5.2210.100.0000.00.07.00</t>
  </si>
  <si>
    <t>IMPROV. OF INSTRUCTION - STIPENDS (All Non-Conference)</t>
  </si>
  <si>
    <t>10.5.2210.100.0000.00.10.00</t>
  </si>
  <si>
    <t>IMPROV. OF INSTRUCTION - RTI COORDINATOR - SALARY</t>
  </si>
  <si>
    <t>10.5.2210.100.0000.00.39.00</t>
  </si>
  <si>
    <t>IMPROV. OF INSTRUCTION - SSOS STIPENDS</t>
  </si>
  <si>
    <t>2210-100</t>
  </si>
  <si>
    <t>10.5.2210.211.0000.00.07.00</t>
  </si>
  <si>
    <t>10.5.2210.211.0000.00.10.00</t>
  </si>
  <si>
    <t>10.5.2210.211.0000.00.39.00</t>
  </si>
  <si>
    <t>10.5.2210.220.0000.00.07.00</t>
  </si>
  <si>
    <t>10.5.2210.220.0000.00.10.00</t>
  </si>
  <si>
    <t>10.5.2210.220.0000.00.39.00</t>
  </si>
  <si>
    <t>2210-200</t>
  </si>
  <si>
    <t>10.5.2210.312.0000.00.39.00</t>
  </si>
  <si>
    <t>10.5.2210.314.0000.00.00.00</t>
  </si>
  <si>
    <t>IMPROV. OF INSTRUCTION - PROF DEV SVCS</t>
  </si>
  <si>
    <t>2210-300</t>
  </si>
  <si>
    <t>10.5.2210.332.0000.00.00.00</t>
  </si>
  <si>
    <t>IMPROV. OF INSTRUCTION - MILEAGE REIMBURSEMENT</t>
  </si>
  <si>
    <t>10.5.2210.410.0000.00.00.00</t>
  </si>
  <si>
    <t>PD SUPPLIES FOR ADMIN TEAM</t>
  </si>
  <si>
    <t>10.5.2210.410.0000.00.39.00</t>
  </si>
  <si>
    <t>IMPROV. OF INSTRUCTION - RESPRO/SSOS SUPPLY</t>
  </si>
  <si>
    <t>2210-400</t>
  </si>
  <si>
    <t>CURRICULUM DEVELOPMENT</t>
  </si>
  <si>
    <t>2013 - 2014
Actual</t>
  </si>
  <si>
    <t>2014 - 2015
Budget</t>
  </si>
  <si>
    <t>DISTRICT STAFF APPRECIATION &amp; RECOGNITION PROGRAM</t>
  </si>
  <si>
    <t>Staff Appreciation Week</t>
  </si>
  <si>
    <t>American Education Week</t>
  </si>
  <si>
    <t>TECH-MEDIA-INSTRUCTIONAL SERVICES</t>
  </si>
  <si>
    <t>10.5.2222.430.0000.02.00.00</t>
  </si>
  <si>
    <t>EDUC. MEDIA SVCS - APMS BOOKS</t>
  </si>
  <si>
    <t>10.5.2222.430.0000.03.00.00</t>
  </si>
  <si>
    <t>EDUC. MEDIA SVCS - SOS - BOOKS</t>
  </si>
  <si>
    <t>10.5.2222.430.0000.04.00.00</t>
  </si>
  <si>
    <t>EDUC. MEDIA SVCS - MGS - BOOKS</t>
  </si>
  <si>
    <t>10.5.2222.430.0000.05.00.00</t>
  </si>
  <si>
    <t>EDUC. MEDIA SVCS - KHS - BOOKS</t>
  </si>
  <si>
    <t>COMPUTER PROGRAM/ADMINISTRATIVE &amp; INSTRUCTIONAL</t>
  </si>
  <si>
    <t>10.5.2220.100.0000.13.12.01</t>
  </si>
  <si>
    <t>TECHNOLOGY PARAPRO SALARIES</t>
  </si>
  <si>
    <t>10.5.2220.100.0000.13.99.00</t>
  </si>
  <si>
    <t>CHIEF TECHNOLOGY OFFICER - SALARY</t>
  </si>
  <si>
    <t>2220-100</t>
  </si>
  <si>
    <t>10.5.2220.222.0000.13.12.01</t>
  </si>
  <si>
    <t>TECHNOLOGY PARAPRO - MEDICAL INSURANCE</t>
  </si>
  <si>
    <t>10.5.2220.222.0000.13.99.00</t>
  </si>
  <si>
    <t>CHIEF TECHNOLOGY OFFICER - MEDICAL INSURANCE</t>
  </si>
  <si>
    <t>10.5.2220.223.0000.13.12.01</t>
  </si>
  <si>
    <t>TECHNOLOGY PARAPRO - DENTAL INSURANCE</t>
  </si>
  <si>
    <t>10.5.2220.223.0000.13.99.00</t>
  </si>
  <si>
    <t>CHIEF TECHNOLOGY OFFICER - DENTAL INSURANCE</t>
  </si>
  <si>
    <t>2220-200</t>
  </si>
  <si>
    <t>10.5.2220.300.0000.02.00.01</t>
  </si>
  <si>
    <t>SERVICES - E-RATE WIFI PROJECT AT APMS</t>
  </si>
  <si>
    <t>10.5.2220.300.0000.02.64.01</t>
  </si>
  <si>
    <t>STAR 360 FOR GRADES 6-8</t>
  </si>
  <si>
    <t>10.5.2220.300.0000.03.00.01</t>
  </si>
  <si>
    <t>SERVICES - E-RATE WIFI PROJECT AT SOS</t>
  </si>
  <si>
    <t>10.5.2220.300.0000.04.00.01</t>
  </si>
  <si>
    <t>SERVICES - E-RATE WIFI PROJECT AT MGS</t>
  </si>
  <si>
    <t>10.5.2220.300.0000.05.00.01</t>
  </si>
  <si>
    <t>SERVICES - E-RATE WIFI PROJECT AT KH</t>
  </si>
  <si>
    <t>10.5.2200.300.0000.13.99.01</t>
  </si>
  <si>
    <t>PUSH COIN FEES FOR ALL SERVICES DISTRICTWIDE</t>
  </si>
  <si>
    <t>10.5.2220.310.0000.00.00.00</t>
  </si>
  <si>
    <t>TECHNICAL PROF SVCS - NON CONSULTING - DISTRICTWIDE</t>
  </si>
  <si>
    <t>10.5.2220.310.0000.13.00.00</t>
  </si>
  <si>
    <t>PROF SVCS - COMPUTER CONS. - DW</t>
  </si>
  <si>
    <t>10.5.2220.310.0000.13.64.00</t>
  </si>
  <si>
    <t>PROF SVCS - COMPUTER CONS. - POWERSCHOOL</t>
  </si>
  <si>
    <t>10.5.2220.314.0000.00.00.00</t>
  </si>
  <si>
    <t>EDUC. MEDIA SVCS - VARIOUS SOFTWARE (Apps for Staff/Students)</t>
  </si>
  <si>
    <t>10.5.2220.314.0000.04.00.00</t>
  </si>
  <si>
    <t>EDUC. MEDIA SVCS - MGS - READ/WRITE &amp; TYPE</t>
  </si>
  <si>
    <t>10.5.2220.314.0000.13.00.00</t>
  </si>
  <si>
    <t>EDUC. MEDIA SVCS - CLASSLINK</t>
  </si>
  <si>
    <t>10.5.2220.314.0000.13.64.00</t>
  </si>
  <si>
    <t>EDUC. MEDIA SVCS - AESOP SUBSCRIPTION 2017/18</t>
  </si>
  <si>
    <t>10.5.2220.314.0000.13.64.01</t>
  </si>
  <si>
    <t>EDUC. MEDIA SVCS - DESTINY</t>
  </si>
  <si>
    <t>10.5.2220.323.0000.00.00.00</t>
  </si>
  <si>
    <t>EDUC. MEDIA SVCS - MAINTENANCE / REPAIRS</t>
  </si>
  <si>
    <t>10.5.2220.390.0000.02.01.01</t>
  </si>
  <si>
    <t>APMS 1:1 WARRANTY PROGRAM</t>
  </si>
  <si>
    <t>10.5.2220.390.0000.03.01.01</t>
  </si>
  <si>
    <t>SOS 1:1 WARRANTY PROGRAM</t>
  </si>
  <si>
    <t>2220-300</t>
  </si>
  <si>
    <t>10.5.2220.400.0000.02.00.01</t>
  </si>
  <si>
    <t>SUPPLIES AND MATERIALS - E-RATE WIFI PROJECT AT APMS</t>
  </si>
  <si>
    <t>10.5.2220.410.0000.00.00.00</t>
  </si>
  <si>
    <t>TECHNOLOGY NEEDS/SUPPLIES - DISTRICTWIDE</t>
  </si>
  <si>
    <t>10.5.2220.410.0000.02.00.00</t>
  </si>
  <si>
    <t>EDUC. MEDIA SVCS - SOFTWARE &amp; SUPPLY - APMS</t>
  </si>
  <si>
    <t>10.5.2220.410.0000.12.31.00</t>
  </si>
  <si>
    <t>EDUC. MEDIA SVCS - SOFTWARE &amp; SUPPLY</t>
  </si>
  <si>
    <t>10.5.2220.410.0000.02.01.01</t>
  </si>
  <si>
    <t>APMS 1:1 SUPPLY EXPENSES</t>
  </si>
  <si>
    <t>10.5.2220.410.0000.03.01.01</t>
  </si>
  <si>
    <t>SOS 1:1 SUPPLY EXPENSES</t>
  </si>
  <si>
    <t>10.5.2220.440.0000.02.00.00</t>
  </si>
  <si>
    <t>EDUC. MEDIA SVCS - APMS - PERIODICALS</t>
  </si>
  <si>
    <t>10.5.2220.470.0000.02.20.00</t>
  </si>
  <si>
    <t>MEDIA SVCS - SOFTWARE/HARDWARE - APMS</t>
  </si>
  <si>
    <t>10.5.2220.470.0000.03.20.00</t>
  </si>
  <si>
    <t>MEDIA SVCS - SOFTWARE/HARDWARE - SOS</t>
  </si>
  <si>
    <t>10.5.2220.470.0000.04.20.00</t>
  </si>
  <si>
    <t>MEDIA SVCS - SOFTWARE/HARDWARE - MGS</t>
  </si>
  <si>
    <t>10.5.2220.470.0000.05.20.00</t>
  </si>
  <si>
    <t>MEDIA SVCS - SOFTWARE/HARDWARE - KHS</t>
  </si>
  <si>
    <t>10.5.2220.470.0000.13.64.00</t>
  </si>
  <si>
    <t>EDUC MEDIA SVCS - LICENSE / FEES - DW</t>
  </si>
  <si>
    <t>10.5.2220.490.0000.02.01.01</t>
  </si>
  <si>
    <t>APMS 2018-19 E-RATE HARDWARE</t>
  </si>
  <si>
    <t>10.5.2220.490.0000.03.01.01</t>
  </si>
  <si>
    <t>SOS 2018-19 E-RATE HARDWARE</t>
  </si>
  <si>
    <t>10.5.2220.490.0000.04.01.01</t>
  </si>
  <si>
    <t>MGS 2018-19 E-RATE HARDWARE</t>
  </si>
  <si>
    <t>10.5.2220.490.0000.05.01.01</t>
  </si>
  <si>
    <t>KH 2018-19 E-RATE HARDWARE</t>
  </si>
  <si>
    <t>2220-400</t>
  </si>
  <si>
    <t>10.5.2220.540.0000.00.00.01</t>
  </si>
  <si>
    <t>CAPITAL EXPENDITURE DW</t>
  </si>
  <si>
    <t>10.5.2220.540.0000.02.00.00</t>
  </si>
  <si>
    <t>EDUC. MEDIA SVCS - APMS - EQUIPMENT</t>
  </si>
  <si>
    <t>10.5.2220.540.0000.02.00.01</t>
  </si>
  <si>
    <t>CAPITAL EXPENDITURE - E-RATE WIFI PROJECT AT APMS</t>
  </si>
  <si>
    <t>10.5.2220.540.0000.02.01.01</t>
  </si>
  <si>
    <t>APMS 2018-19 E-RATE HARDWARE CAPITAL OUTLAY</t>
  </si>
  <si>
    <t>10.5.2220.540.0000.02.31.00</t>
  </si>
  <si>
    <t>EDUC. MEDIA SVCS - APMS - APPLIED TECH EQUIP</t>
  </si>
  <si>
    <t>10.5.2220.540.0000.03.01.01</t>
  </si>
  <si>
    <t>SOS 2018-19 E-RATE HARDWARE CAPITAL OUTLAY</t>
  </si>
  <si>
    <t>10.5.2220.540.0000.04.01.01</t>
  </si>
  <si>
    <t>MGS 2018-19 E-RATE HARDWARE CAPITAL OUTLAY</t>
  </si>
  <si>
    <t>10.5.2220.540.0000.05.01.01</t>
  </si>
  <si>
    <t>KH 2018-19 E-RATE HARDWARE CAPITAL OUTLAY</t>
  </si>
  <si>
    <t>10.5.2220.550.0000.02.01.01</t>
  </si>
  <si>
    <t>APMS 1:1 CAPITAL EXPENSES</t>
  </si>
  <si>
    <t>10.5.2220.550.0000.03.01.01</t>
  </si>
  <si>
    <t>SOS 1:1 CAPITAL EXPENSES</t>
  </si>
  <si>
    <t>2220-500</t>
  </si>
  <si>
    <t xml:space="preserve">ASSESSMENT &amp; TESTING </t>
  </si>
  <si>
    <t>10.5.2230.100.0000.00.00.00</t>
  </si>
  <si>
    <t>Assessment Salaries</t>
  </si>
  <si>
    <t>2230-100</t>
  </si>
  <si>
    <t>10.5.2230.300.0000.00.00.00</t>
  </si>
  <si>
    <t>Assessment Services</t>
  </si>
  <si>
    <t>2230-300</t>
  </si>
  <si>
    <t>10.5.2230.410.0000.00.00.00</t>
  </si>
  <si>
    <t>Assessment Supplies</t>
  </si>
  <si>
    <t>2230-400</t>
  </si>
  <si>
    <t xml:space="preserve">ADA SAFETY &amp; EDUCATIONAL BLOCK GRANT </t>
  </si>
  <si>
    <t>2011 - 2012
Actual</t>
  </si>
  <si>
    <t>2012 - 2013
Budget</t>
  </si>
  <si>
    <t>Salaries</t>
  </si>
  <si>
    <t>Inservice / $1,000 4-Blocks; $5,000 General Inservice</t>
  </si>
  <si>
    <t>Supplies / Rainbows;  4-Blocks;  APMS Snowflake / Misc.</t>
  </si>
  <si>
    <t>Equipment / Other</t>
  </si>
  <si>
    <t>BOARD OF EDUCATION PROGRAM</t>
  </si>
  <si>
    <t>10.5.2310.100.0000.01.13.00</t>
  </si>
  <si>
    <t>BOARD OF ED SVCS - SECRETARY SALARY</t>
  </si>
  <si>
    <t>2310-100</t>
  </si>
  <si>
    <t>10.5.2310.310.0000.00.00.00</t>
  </si>
  <si>
    <t>BOARD OF ED SVCS - WEB HOSTING/TECHNICAL SERVICES</t>
  </si>
  <si>
    <t>10.5.2310.311.0000.00.00.00</t>
  </si>
  <si>
    <t>BOARD OF ED SVCS - PROFESSIONAL SERVICES (ACTUARIAL)</t>
  </si>
  <si>
    <t>10.5.2310.317.0000.00.00.00</t>
  </si>
  <si>
    <t>BOARD OF ED SVCS - AUDIT SVCS-TWNSHP</t>
  </si>
  <si>
    <t>10.5.2310.318.0000.00.00.00</t>
  </si>
  <si>
    <t>BOARD OF ED SVCS - LEGAL SVCS</t>
  </si>
  <si>
    <t>10.5.2310.332.0000.00.00.00</t>
  </si>
  <si>
    <t>BOARD OF ED SVCS - TRAVEL</t>
  </si>
  <si>
    <t>10.5.2310.350.0000.00.00.00</t>
  </si>
  <si>
    <t>BOARD OF ED SVCS - ADVERTISEMENT</t>
  </si>
  <si>
    <t>2310-300</t>
  </si>
  <si>
    <t>10.5.2310.640.0000.00.00.00</t>
  </si>
  <si>
    <t>BOARD OF ED SVCS - DUES &amp; FEES</t>
  </si>
  <si>
    <t>2310-600</t>
  </si>
  <si>
    <t>EXECUTIVE ADMINISTRATION PROGRAM</t>
  </si>
  <si>
    <t>10.5.2320.100.0000.01.11.00</t>
  </si>
  <si>
    <t>EXEC ADMIN SVCS - ADMINISTRATIVE  SALARY</t>
  </si>
  <si>
    <t>10.5.2320.100.0000.01.13.00</t>
  </si>
  <si>
    <t>EXEC ADMIN SVCS - DO CLERICAL SALARY</t>
  </si>
  <si>
    <t>2320-100</t>
  </si>
  <si>
    <t>10.5.2320.211.0000.01.11.00</t>
  </si>
  <si>
    <t>EXEC ADMIN SVCS - TRS</t>
  </si>
  <si>
    <t>10.5.2320.220.0000.01.11.00</t>
  </si>
  <si>
    <t>10.5.2320.222.0000.01.11.00</t>
  </si>
  <si>
    <t>10.5.2320.222.0000.01.13.00</t>
  </si>
  <si>
    <t>10.5.2320.223.0000.01.11.00</t>
  </si>
  <si>
    <t>10.5.2320.223.0000.01.13.00</t>
  </si>
  <si>
    <t>10.5.2320.234.0000.01.11.00</t>
  </si>
  <si>
    <t>EXEC ADMIN SVCS - SUPT. PHYSICAL BENEFIT</t>
  </si>
  <si>
    <t>10.5.2320.234.0000.13.00.00</t>
  </si>
  <si>
    <t>HSA - EMPLOYER CONTRIBUTION</t>
  </si>
  <si>
    <t>2320-200</t>
  </si>
  <si>
    <t>10.5.2320.311.0000.00.00.00</t>
  </si>
  <si>
    <t>EXEC ADMIN SVCS - APPLITRACK &amp; EAP</t>
  </si>
  <si>
    <t>10.5.2320.311.0000.13.09.01</t>
  </si>
  <si>
    <t>EXEC ADMIN SVCS - DISCOVERY BENEFITS FSA PROGRAM</t>
  </si>
  <si>
    <t>10.5.2320.312.0000.01.11.00</t>
  </si>
  <si>
    <t>EXEC ADMIN SVCS - PROF DEV BENEFIT</t>
  </si>
  <si>
    <t>10.5.2320.319.0000.00.00.00</t>
  </si>
  <si>
    <t>EXEC ADMIN SVCS - ALERT NOW/BLACKBOARD</t>
  </si>
  <si>
    <t>10.5.2320.332.0000.00.00.00</t>
  </si>
  <si>
    <t>EXEC ADMIN SVCS - MISC. OTHER</t>
  </si>
  <si>
    <t>10.5.2320.332.0000.01.11.00</t>
  </si>
  <si>
    <t>EXEC ADMIN SVCS - TRAVEL</t>
  </si>
  <si>
    <t>10.5.2320.340.0000.00.00.00</t>
  </si>
  <si>
    <t>EXEC ADMIN SVCS - POSTAGE</t>
  </si>
  <si>
    <t>10.5.2320.360.0000.00.00.00</t>
  </si>
  <si>
    <t>EXEC ADMIN SVCS - PRINTING / BINDING</t>
  </si>
  <si>
    <t>2320-300</t>
  </si>
  <si>
    <t>10.5.2320.400.0000.00.00.00</t>
  </si>
  <si>
    <t>EXEC ADMIN SVCS - COPIER SUPPLY</t>
  </si>
  <si>
    <t>10.5.2320.410.0000.00.00.00</t>
  </si>
  <si>
    <t>EXEC ADMIN SVCS - GENERAL SUPPLY</t>
  </si>
  <si>
    <t>10.5.2320.440.0000.00.00.00</t>
  </si>
  <si>
    <t>EXEC ADMIN SVCS - PERIODICALS</t>
  </si>
  <si>
    <t>10.5.2320.470.0000.13.64.00</t>
  </si>
  <si>
    <t>ADMIN SVCS - SOFTWARE LICENSE / FEES</t>
  </si>
  <si>
    <t>2320-400</t>
  </si>
  <si>
    <t>10.5.2320.640.0000.01.11.00</t>
  </si>
  <si>
    <t>EXEC ADMIN SVCS - DUES &amp; FEES</t>
  </si>
  <si>
    <t>2320-600</t>
  </si>
  <si>
    <t>SPECIAL ED. SERVICES (SES) ADMINISTRATION PROGRAM</t>
  </si>
  <si>
    <t>10.5.2330.100.0000.01.11.00</t>
  </si>
  <si>
    <t>SPEC AREA ADMIN SVC - SES DIRECTOR SALARY</t>
  </si>
  <si>
    <t>10.5.2330.100.0000.06.13.00</t>
  </si>
  <si>
    <t>SPEC AREA ADMIN SVC - SES SECTY SALARY</t>
  </si>
  <si>
    <t>2330-100</t>
  </si>
  <si>
    <t>10.5.2330.211.0000.01.11.00</t>
  </si>
  <si>
    <t>10.5.2330.220.0000.01.11.00</t>
  </si>
  <si>
    <t>10.5.2330.222.0000.01.11.00</t>
  </si>
  <si>
    <t>10.5.2330.222.0000.06.13.00</t>
  </si>
  <si>
    <t>10.5.2330.223.0000.01.11.00</t>
  </si>
  <si>
    <t>10.5.2330.223.0000.06.13.00</t>
  </si>
  <si>
    <t>2330-200</t>
  </si>
  <si>
    <t>10.5.2330.311.0000.06.72.00</t>
  </si>
  <si>
    <t>MEDICAID - FEE FOR SERVICE</t>
  </si>
  <si>
    <t>10.5.2330.311.0000.06.73.00</t>
  </si>
  <si>
    <t>SPEC AREA ADMIN SVC - PROF SVCS - ADMIN OUTREACH</t>
  </si>
  <si>
    <t>10.5.2330.332.0000.06.00.00</t>
  </si>
  <si>
    <t>SPEC AREA ADMIN SVC - SIS TRAVEL</t>
  </si>
  <si>
    <t>2330-300</t>
  </si>
  <si>
    <t>10.5.2330.410.0000.06.00.00</t>
  </si>
  <si>
    <t>SPEC AREA ADMIN SVC - OFFICE SUPPLY</t>
  </si>
  <si>
    <t>2330-400</t>
  </si>
  <si>
    <t>10.5.2330.550.0000.06.00.00</t>
  </si>
  <si>
    <t>SPEC AREA ADMIN SVC - EQUIPMENT</t>
  </si>
  <si>
    <t>2330-500</t>
  </si>
  <si>
    <t>10.5.2330.640.0000.06.00.00</t>
  </si>
  <si>
    <t>SPEC AREA ADMIN SVC - DUES &amp; FEES</t>
  </si>
  <si>
    <t>2330-600</t>
  </si>
  <si>
    <t>WC/UNEMPLOYMENT/SECURITY AND DISTRICT INSURNACE COVERAGES</t>
  </si>
  <si>
    <t>10.5.2362.380.0000.00.68.02</t>
  </si>
  <si>
    <t>Worker's Comp Insurance DW - Prior Year Adjustment</t>
  </si>
  <si>
    <t>10.5.2362.380.0000.11.68.00</t>
  </si>
  <si>
    <t>Worker's Comp Insurance DW</t>
  </si>
  <si>
    <t>2362-300</t>
  </si>
  <si>
    <t>10.5.2363.232.0000.11.68.00</t>
  </si>
  <si>
    <t>Unemployment Insurance DW</t>
  </si>
  <si>
    <t>2363-200</t>
  </si>
  <si>
    <t>10.5.2367.100.0000.00.00.00</t>
  </si>
  <si>
    <t>Security Stipends DW</t>
  </si>
  <si>
    <t>2367-100</t>
  </si>
  <si>
    <t>10.5.2367.300.0000.00.00.00</t>
  </si>
  <si>
    <t>PROV SERVICES DW</t>
  </si>
  <si>
    <t>2367-300</t>
  </si>
  <si>
    <t>10.5.2371.380.0000.00.00.00</t>
  </si>
  <si>
    <t>Commercial/Excess Liab/ED Legal/Auto/Cyber/Student Accident Insurance</t>
  </si>
  <si>
    <t>2371-300</t>
  </si>
  <si>
    <t>BUILDING PRINCIPALS &amp; ASST. PRINCIPAL ADMINISTRATION PROGRAM</t>
  </si>
  <si>
    <t>10.5.2410.100.0000.00.11.00</t>
  </si>
  <si>
    <t>PRINC SVCS -SALARY</t>
  </si>
  <si>
    <t>10.5.2410.100.0000.00.13.00</t>
  </si>
  <si>
    <t>PRINC SVCS -BLDG SECTY SALARY</t>
  </si>
  <si>
    <t>2410-100</t>
  </si>
  <si>
    <t>10.5.2410.211.0000.00.11.00</t>
  </si>
  <si>
    <t>PRINC SVCS -BOE TRS CONTRIBUTION</t>
  </si>
  <si>
    <t>10.5.2410.220.0000.00.11.00</t>
  </si>
  <si>
    <t>10.5.2410.222.0000.00.11.00</t>
  </si>
  <si>
    <t>10.5.2410.222.0000.00.13.00</t>
  </si>
  <si>
    <t>10.5.2410.223.0000.00.11.00</t>
  </si>
  <si>
    <t>10.5.2410.223.0000.00.13.00</t>
  </si>
  <si>
    <t>10.5.2410.230.0000.00.11.00</t>
  </si>
  <si>
    <t>PRINC SVCS -TUITION REIMBURSEMENT</t>
  </si>
  <si>
    <t>2410-200</t>
  </si>
  <si>
    <t>10.5.2410.312.0000.00.11.00</t>
  </si>
  <si>
    <t>PRINC SVCS -PROF DEV BENEFIT</t>
  </si>
  <si>
    <t>10.5.2410.332.0000.00.11.00</t>
  </si>
  <si>
    <t>PRINC SVCS -TRAVEL</t>
  </si>
  <si>
    <t>2410-300</t>
  </si>
  <si>
    <t>10.5.2410.640.0000.00.11.00</t>
  </si>
  <si>
    <t>PRINC SVCS -DUES &amp; FEES</t>
  </si>
  <si>
    <t>2410-600</t>
  </si>
  <si>
    <t>BUSINESS OFFICE</t>
  </si>
  <si>
    <t>10.5.2510.100.0000.01.11.01</t>
  </si>
  <si>
    <t>ASST SUPERINTENDENTS SALARY</t>
  </si>
  <si>
    <t>10.5.2510.100.0000.10.13.01</t>
  </si>
  <si>
    <t>BUSINESS OFFICE CLERICAL SALARIES</t>
  </si>
  <si>
    <t>2510-100</t>
  </si>
  <si>
    <t>10.5.2520.100.0000.10.13.01</t>
  </si>
  <si>
    <t>FISCAL SERVICES - CLERICAL SALARIES</t>
  </si>
  <si>
    <t>2520-100</t>
  </si>
  <si>
    <t>10.5.2510.211.0000.01.11.01</t>
  </si>
  <si>
    <t>ASST SUPT - TRS</t>
  </si>
  <si>
    <t>10.5.2510.220.0000.01.11.01</t>
  </si>
  <si>
    <t>10.5.2510.222.0000.01.11.01</t>
  </si>
  <si>
    <t>10.5.2510.222.0000.10.13.01</t>
  </si>
  <si>
    <t>10.5.2520.222.0000.10.13.01</t>
  </si>
  <si>
    <t>FISCAL SERVICES - MEDICAL INSURANCE</t>
  </si>
  <si>
    <t>10.5.2510.223.0000.01.11.01</t>
  </si>
  <si>
    <t>10.5.2510.223.0000.10.13.01</t>
  </si>
  <si>
    <t>10.5.2520.223.0000.10.13.01</t>
  </si>
  <si>
    <t>FISCAL SERVICES - DENTAL INSURANCE</t>
  </si>
  <si>
    <t>10.5.2510.230.0000.01.11.01</t>
  </si>
  <si>
    <t>ASST SUPERINTENDENT - TUITION REIMBURSEMENT</t>
  </si>
  <si>
    <t>10.5.2510.234.0000.10.13.01</t>
  </si>
  <si>
    <t>2510-200</t>
  </si>
  <si>
    <t>10.5.2510.311.0000.10.00.01</t>
  </si>
  <si>
    <t xml:space="preserve">BUSINESS OFFICE SVCS - </t>
  </si>
  <si>
    <t>2520-200</t>
  </si>
  <si>
    <t>10.5.2510.312.0000.01.11.01</t>
  </si>
  <si>
    <t>BUSINESS OFFICE - PROF DEV BENEFIT</t>
  </si>
  <si>
    <t>10.5.2510.332.0000.01.11.01</t>
  </si>
  <si>
    <t>BUSINESS OFFICE SVCS - ASST SUPT MILEAGE</t>
  </si>
  <si>
    <t>10.5.2510.332.0000.10.00.01</t>
  </si>
  <si>
    <t>BUSINESS OFFICE SVCS - STAFF TRAVEL</t>
  </si>
  <si>
    <t>10.5.2510.340.0000.10.00.01</t>
  </si>
  <si>
    <t>BUSINESS OFFICE SVCS - POSTAGE</t>
  </si>
  <si>
    <t>10.5.2510.360.0000.10.00.01</t>
  </si>
  <si>
    <t>BUSINESS OFFICE SVCS - PRINTING / BINDING</t>
  </si>
  <si>
    <t>2510-300</t>
  </si>
  <si>
    <t>10.5.2510.400.0000.10.00.01</t>
  </si>
  <si>
    <t>BUSINESS OFFICE SVCS - COPIER SUPPLY</t>
  </si>
  <si>
    <t>10.5.2510.410.0000.10.11.01</t>
  </si>
  <si>
    <t>BUSINESS OFFICE SVCS - GENERAL SUPPLY</t>
  </si>
  <si>
    <t>10.5.2510.440.0000.10.00.01</t>
  </si>
  <si>
    <t>BUSINESS OFFICE SVCS - PERIODICALS</t>
  </si>
  <si>
    <t>10.5.2510.470.0000.10.64.01</t>
  </si>
  <si>
    <t>BUSINESS OFFICE SVCS - SOFTWARE LICENSE / FEES</t>
  </si>
  <si>
    <t>2510-400</t>
  </si>
  <si>
    <t>10.5.2510.550.0000.10.00.01</t>
  </si>
  <si>
    <t>BUSINESS OFFICE SVCS - CAPITAL EXP ACCOUNT</t>
  </si>
  <si>
    <t>2510-500</t>
  </si>
  <si>
    <t>10.5.2510.640.0000.01.11.01</t>
  </si>
  <si>
    <t>BUSINESS OFFICE SVCS - DUES &amp; FEES</t>
  </si>
  <si>
    <t>2510-600</t>
  </si>
  <si>
    <t>UTILITIES SERVICES PROGRAM</t>
  </si>
  <si>
    <t>10.5.2540.100.0000.00.14.00</t>
  </si>
  <si>
    <r>
      <t>OBM - BLDG/GROUNDS SUPV (</t>
    </r>
    <r>
      <rPr>
        <sz val="10"/>
        <color rgb="FFC00000"/>
        <rFont val="Calibri"/>
        <family val="2"/>
      </rPr>
      <t>No Split)</t>
    </r>
  </si>
  <si>
    <t>10.5.2540.100.0000.00.15.00</t>
  </si>
  <si>
    <r>
      <t>OBM - SALARY (</t>
    </r>
    <r>
      <rPr>
        <sz val="10"/>
        <color rgb="FFC00000"/>
        <rFont val="Calibri"/>
        <family val="2"/>
      </rPr>
      <t>No Split)</t>
    </r>
  </si>
  <si>
    <t>2540-100</t>
  </si>
  <si>
    <t>10.5.2540.222.0000.00.14.00</t>
  </si>
  <si>
    <t>10.5.2540.222.0000.00.15.00</t>
  </si>
  <si>
    <t>10.5.2540.223.0000.00.14.00</t>
  </si>
  <si>
    <t>10.5.2540.223.0000.00.15.00</t>
  </si>
  <si>
    <t>10.5.2540.231.0000.00.15.00</t>
  </si>
  <si>
    <t>2540-200</t>
  </si>
  <si>
    <t>10.5.2540.340.0000.00.55.00</t>
  </si>
  <si>
    <t>OBM - UTILITIES - TELECOM/INTERNET - DW</t>
  </si>
  <si>
    <t>10.5.2540.340.0000.13.55.00</t>
  </si>
  <si>
    <t>OBM - UTILITIES - CELL PHONES - DW</t>
  </si>
  <si>
    <t>10.5.2540.370.0000.00.55.00</t>
  </si>
  <si>
    <t>OBM - WATER - TRANSPORTATION</t>
  </si>
  <si>
    <t>10.5.2540.370.0000.02.55.00</t>
  </si>
  <si>
    <t>OBM - WATER - APMS</t>
  </si>
  <si>
    <t>10.5.2540.370.0000.03.55.00</t>
  </si>
  <si>
    <t>OBM - WATER - SOS</t>
  </si>
  <si>
    <t>10.5.2540.370.0000.04.55.00</t>
  </si>
  <si>
    <t>OBM - WATER - MGS</t>
  </si>
  <si>
    <t>10.5.2540.370.0000.05.55.00</t>
  </si>
  <si>
    <t>OBM - WATER - KHS</t>
  </si>
  <si>
    <t>2540-300</t>
  </si>
  <si>
    <t>10.5.2540.465.0000.00.55.00</t>
  </si>
  <si>
    <t>OBM - NAT GAS - DW</t>
  </si>
  <si>
    <t>10.5.2540.465.0000.02.55.00</t>
  </si>
  <si>
    <t>OBM - NAT GAS - APMS</t>
  </si>
  <si>
    <t>10.5.2540.465.0000.03.55.00</t>
  </si>
  <si>
    <t>OBM - NAT GAS - SOS</t>
  </si>
  <si>
    <t>10.5.2540.465.0000.04.55.00</t>
  </si>
  <si>
    <t>OBM - NAT GAS - MGS</t>
  </si>
  <si>
    <t>10.5.2540.465.0000.05.55.00</t>
  </si>
  <si>
    <t>OBM - NAT GAS - KHS</t>
  </si>
  <si>
    <t>10.5.2540.466.0000.00.55.00</t>
  </si>
  <si>
    <t>OBM - ELECTRIC - TRANS</t>
  </si>
  <si>
    <t>10.5.2540.466.0000.02.55.00</t>
  </si>
  <si>
    <t>OBM - ELECTRIC - APMS</t>
  </si>
  <si>
    <t>10.5.2540.466.0000.03.55.00</t>
  </si>
  <si>
    <t>OBM - ELECTRIC - SOS</t>
  </si>
  <si>
    <t>10.5.2540.466.0000.04.55.00</t>
  </si>
  <si>
    <t>OBM - ELECTRIC - MGS</t>
  </si>
  <si>
    <t>10.5.2540.466.0000.05.55.00</t>
  </si>
  <si>
    <t>OBM - ELECTRIC - KHS</t>
  </si>
  <si>
    <t>2540-500</t>
  </si>
  <si>
    <t>10.5.2540.466.0000.07.55.00</t>
  </si>
  <si>
    <t>2540-400</t>
  </si>
  <si>
    <t>LUNCH PROGRAM</t>
  </si>
  <si>
    <t>10.5.2560.100.0000.01.11.00</t>
  </si>
  <si>
    <t>FOOD SVC - ADMIN SALARY</t>
  </si>
  <si>
    <t>2560-100</t>
  </si>
  <si>
    <t>10.5.2560.211.0000.01.11.00</t>
  </si>
  <si>
    <t>10.5.2560.220.0000.01.11.00</t>
  </si>
  <si>
    <t>2560-200</t>
  </si>
  <si>
    <t>10.5.2560.315.0000.13.56.00</t>
  </si>
  <si>
    <t>FOOD SVC - PROF SVCS - DW</t>
  </si>
  <si>
    <t>10.5.2560.323.0000.13.56.00</t>
  </si>
  <si>
    <t>FOOD SVC - MAINTENANCE/REPAIRS</t>
  </si>
  <si>
    <t>2560-300</t>
  </si>
  <si>
    <t>10.5.2560.410.0000.13.56.00</t>
  </si>
  <si>
    <t>FOOD SVC - SUPPLY - DW</t>
  </si>
  <si>
    <t>10.5.2560.470.0000.13.56.00</t>
  </si>
  <si>
    <t>FOOD SVC - LICENSE / FEE - DW</t>
  </si>
  <si>
    <t>2560-400</t>
  </si>
  <si>
    <t>10.5.2560.540.0000.13.56.00</t>
  </si>
  <si>
    <t>FOOD SVC - EQUIPMENT - DW</t>
  </si>
  <si>
    <t>2560-500</t>
  </si>
  <si>
    <t>PARENT EDUCATION / COMMUNITY OUTREACH</t>
  </si>
  <si>
    <t>10.5.3000.100.0000.00.12.00</t>
  </si>
  <si>
    <t>COMMUNITY SVCS - SALARY</t>
  </si>
  <si>
    <t>3000-100</t>
  </si>
  <si>
    <t>10.5.3000.222.0000.00.12.00</t>
  </si>
  <si>
    <t>3000-200</t>
  </si>
  <si>
    <t>10.5.3000.223.0000.00.12.00</t>
  </si>
  <si>
    <t>3000-300</t>
  </si>
  <si>
    <t>10.5.3000.400.0000.00.00.00</t>
  </si>
  <si>
    <t>COMMUNITY MATERIALS</t>
  </si>
  <si>
    <t>3000-400</t>
  </si>
  <si>
    <t>10.5.3300.300.0000.13.00.00</t>
  </si>
  <si>
    <t>CIVIC SERVICES - PTO FEES</t>
  </si>
  <si>
    <t>3000-500</t>
  </si>
  <si>
    <t>SCHOOL AGE CHILD CARE PROGRAM (SACC) / DISTRICT 145'S KIDS' CLUB PROGRAM</t>
  </si>
  <si>
    <t>10.5.3500.100.0000.05.71.01</t>
  </si>
  <si>
    <t>Salaries (Reimbursed from Kids' Club Account / KHS)</t>
  </si>
  <si>
    <t>10.5.3500.222.0000.05.71.01</t>
  </si>
  <si>
    <t>10.5.3500.223.0000.05.71.01</t>
  </si>
  <si>
    <t>SPECIAL EDUCATION--SWCASE &amp; AGENCIES OTHER THAN SWCASE</t>
  </si>
  <si>
    <t>10.5.4120.670.0000.00.47.00</t>
  </si>
  <si>
    <t>PAYMNTS SPEC ED PRGRMS - ADMIN FEES SWCCCASE</t>
  </si>
  <si>
    <t>10.5.4120.670.0000.00.48.00</t>
  </si>
  <si>
    <t>PAYMNTS SPEC ED PRGRMS - ESY CHARGES SWCCCASE</t>
  </si>
  <si>
    <t>4120-600</t>
  </si>
  <si>
    <t>10.5.4220.670.0000.00.48.00</t>
  </si>
  <si>
    <t>PAYMNTS SPEC ED PRGRMS - TUITION CHARGES</t>
  </si>
  <si>
    <t>4220-600</t>
  </si>
  <si>
    <t>PERMANENT TRANSFER</t>
  </si>
  <si>
    <t>10.5.8840.661.8130.13.99.01</t>
  </si>
  <si>
    <t xml:space="preserve">Ed Fund Balance Transfer Pledged to Pay for Capital Projects </t>
  </si>
  <si>
    <t>8130-600</t>
  </si>
  <si>
    <t>8990-600</t>
  </si>
  <si>
    <t>GRAND TOTAL</t>
  </si>
  <si>
    <t>ESTIMATED  BEGINNING  FUND  BALANCE</t>
  </si>
  <si>
    <t>ESTIMATED  REVENUE</t>
  </si>
  <si>
    <t>ESTIMATED  EXPENDITURES</t>
  </si>
  <si>
    <t>ESTIMATED  ENDING  FUND  BALANCE</t>
  </si>
  <si>
    <t>Operations And Maintenance</t>
  </si>
  <si>
    <t xml:space="preserve">B U I L D I N G   F U N D   </t>
  </si>
  <si>
    <t>Fund 20</t>
  </si>
  <si>
    <t>FUND 20</t>
  </si>
  <si>
    <t>REVENUE</t>
  </si>
  <si>
    <t>20.4.0000.000.1100.00.01.00</t>
  </si>
  <si>
    <t>20.4.0000.000.1100.00.02.00</t>
  </si>
  <si>
    <t>20.4.0000.000.1100.00.03.00</t>
  </si>
  <si>
    <t>20.4.0000.000.1510.00.00.00</t>
  </si>
  <si>
    <t>Interest on Investments</t>
  </si>
  <si>
    <t>20.4.0000.000.1910.00.00.00</t>
  </si>
  <si>
    <t>Facility Rental - Receipts</t>
  </si>
  <si>
    <t>20.4.0000.000.1950.00.00.00</t>
  </si>
  <si>
    <t>Refund of Prior Year Expenditures</t>
  </si>
  <si>
    <t>20.4.0000.000.3001.00.00.00</t>
  </si>
  <si>
    <t>General State Aid</t>
  </si>
  <si>
    <t>20.4.0000.000.3920.00.00.00</t>
  </si>
  <si>
    <t>ISBE Grant - School Energy Efficiency Grant</t>
  </si>
  <si>
    <t>20.4.0000.000.3925.00.00.00</t>
  </si>
  <si>
    <t>ISBE Grant - School Maintenance Projects</t>
  </si>
  <si>
    <t>80.4.0000.000.7130.00.00.00</t>
  </si>
  <si>
    <t>Permanent Transfer from Working Cash</t>
  </si>
  <si>
    <t>20.4.0000.000.7110.00.00.00</t>
  </si>
  <si>
    <t>20.4.0000.000.7320.00.00.00</t>
  </si>
  <si>
    <t>Proceeds From Sale of Property (APMS)</t>
  </si>
  <si>
    <t>Transfer</t>
  </si>
  <si>
    <t>TOTAL  REVENUES</t>
  </si>
  <si>
    <t>20.5.2530.310.0000.13.16.00</t>
  </si>
  <si>
    <t>Architect Project'(s) Fee</t>
  </si>
  <si>
    <t>2530-300</t>
  </si>
  <si>
    <t>20.5.2530.531.0000.02.00.00</t>
  </si>
  <si>
    <t>Facilities Acquisition / Construction Services - Building Improvements</t>
  </si>
  <si>
    <t>2530-500</t>
  </si>
  <si>
    <t>20.5.2540.100.0000.08.14.00</t>
  </si>
  <si>
    <t>Salary / Buildings &amp; Grounds Coordinator - Full Cost</t>
  </si>
  <si>
    <t>20.5.2540.100.0000.08.15.00</t>
  </si>
  <si>
    <t>Salaries &amp; OT Custodians - Full Cost</t>
  </si>
  <si>
    <t>20.5.2540.222.0000.08.14.00</t>
  </si>
  <si>
    <t>20.5.2540.222.0000.08.15.00</t>
  </si>
  <si>
    <t>20.5.2540.223.0000.08.14.00</t>
  </si>
  <si>
    <t>20.5.2540.223.0000.08.15.00</t>
  </si>
  <si>
    <t>20.5.2540.310.0000.02.02.00</t>
  </si>
  <si>
    <t>PROF SVCS - Flood Document Recovery Costs</t>
  </si>
  <si>
    <t>20.5.2540.320.0000.08.16.00</t>
  </si>
  <si>
    <t>PROF SVCS - General Repairs</t>
  </si>
  <si>
    <t>20.5.2540.400.0000.02.01.01</t>
  </si>
  <si>
    <t>APMS Computer Lab/Classroom/Office Upgrades</t>
  </si>
  <si>
    <t>20.5.2540.410.0000.13.15.00</t>
  </si>
  <si>
    <t>Supplies / Paper &amp; Custodial Supplies</t>
  </si>
  <si>
    <t>20.5.2540.410.0000.13.16.00</t>
  </si>
  <si>
    <t>Supplies / Maintenance</t>
  </si>
  <si>
    <t>20.5.2540.500.0000.02.01.01</t>
  </si>
  <si>
    <t>20.5.2540.540.0000.13.16.00</t>
  </si>
  <si>
    <t>Capitalized Purchases - Opertation of Buildings/Equipment</t>
  </si>
  <si>
    <t>20.5.2540.540.7210.13.16.00</t>
  </si>
  <si>
    <t>Capitalized Site Improvements - WCF Bond Issuance</t>
  </si>
  <si>
    <t>20.5.2540.550.0000.13.16.00</t>
  </si>
  <si>
    <t>Capitalized Equipment</t>
  </si>
  <si>
    <t>20.5.2542.300.0000.13.16.00</t>
  </si>
  <si>
    <t>Professional Services - All Other Maintenance</t>
  </si>
  <si>
    <t>20.5.2542.320.0000.13.16.00</t>
  </si>
  <si>
    <t>Roof Repairs/ PM &amp; Maintenance</t>
  </si>
  <si>
    <t>20.5.2542.321.0000.02.15.00</t>
  </si>
  <si>
    <t>PROF SVCS - REFUSE - APMS</t>
  </si>
  <si>
    <t>20.5.2542.321.0000.03.15.00</t>
  </si>
  <si>
    <t>PROF SVCS - REFUSE - SOS</t>
  </si>
  <si>
    <t>20.5.2542.321.0000.04.15.00</t>
  </si>
  <si>
    <t>PROF SVCS - REFUSE - MGS</t>
  </si>
  <si>
    <t>20.5.2542.321.0000.05.15.00</t>
  </si>
  <si>
    <t>PROF SVCS - REFUSE - KHS</t>
  </si>
  <si>
    <t>20.5.2542.321.0000.07.15.00</t>
  </si>
  <si>
    <t>PROF SVCS - REFUSE - TRANSPORTATION</t>
  </si>
  <si>
    <t>20.5.2542.321.0000.13.15.00</t>
  </si>
  <si>
    <t>PROF SVCS - REFUSE - DW</t>
  </si>
  <si>
    <t>20.5.2542.323.0000.02.16.00</t>
  </si>
  <si>
    <t>PROF SVCS - MECHANICAL SVC - APMS</t>
  </si>
  <si>
    <t>20.5.2542.323.0000.03.16.00</t>
  </si>
  <si>
    <t>PROF SVCS - MECHANICAL SVC - SOS</t>
  </si>
  <si>
    <t>20.5.2542.323.0000.04.16.00</t>
  </si>
  <si>
    <t>PROF SVCS - MECHANICAL SVC - MGS</t>
  </si>
  <si>
    <t>20.5.2542.323.0000.05.16.00</t>
  </si>
  <si>
    <t>PROF SVCS - MECHANICAL SVC - KHS</t>
  </si>
  <si>
    <t>20.5.2542.323.0000.07.16.00</t>
  </si>
  <si>
    <t>PROF SVCS - MECHANICAL SVC - TRANS</t>
  </si>
  <si>
    <t>20.5.2542.323.0000.13.16.00</t>
  </si>
  <si>
    <t>Contractual Mechanical &amp; Electric Service - DW</t>
  </si>
  <si>
    <t>20.5.2542.323.7210.13.16.00</t>
  </si>
  <si>
    <t>School Energy Efficiency Grant Expenses - HVAC</t>
  </si>
  <si>
    <t>20.5.2542.410.0000.13.16.00</t>
  </si>
  <si>
    <t>Supplies, e.g. Mechanical, HVAC</t>
  </si>
  <si>
    <t>$2500 set aside for Elemental Solutions</t>
  </si>
  <si>
    <t>20.5.2543.323.0000.02.16.00</t>
  </si>
  <si>
    <t>PROF SVCS - GROUNDS - APMS</t>
  </si>
  <si>
    <t>20.5.2543.323.0000.03.16.00</t>
  </si>
  <si>
    <t>PROF SVCS - GROUNDS - SOS</t>
  </si>
  <si>
    <t>20.5.2543.323.0000.04.16.00</t>
  </si>
  <si>
    <t>PROF SVCS - GROUNDS - MGS</t>
  </si>
  <si>
    <t>20.5.2543.323.0000.05.16.00</t>
  </si>
  <si>
    <t>PROF SVCS - GROUNDS - KHS</t>
  </si>
  <si>
    <t>20.5.2543.323.0000.07.16.00</t>
  </si>
  <si>
    <t>PROF SVCS - GROUNDS - TRANS</t>
  </si>
  <si>
    <t>20.5.2543.323.0000.13.16.00</t>
  </si>
  <si>
    <t>PROF SVCS - GROUNDS - DW</t>
  </si>
  <si>
    <t>20.5.2544.323.0000.02.16.00</t>
  </si>
  <si>
    <t>PROF SVCS - EQUIPMENT REPAIR - APMS</t>
  </si>
  <si>
    <t>20.5.2544.323.0000.03.16.00</t>
  </si>
  <si>
    <t>PROF SVCS - EQUIPMENT REPAIR - SOS</t>
  </si>
  <si>
    <t>20.5.2544.323.0000.04.16.00</t>
  </si>
  <si>
    <t>PROF SVCS - EQUIPMENT REPAIR - MGS</t>
  </si>
  <si>
    <t>20.5.2544.323.0000.05.16.00</t>
  </si>
  <si>
    <t>PROF SVCS - EQUIPMENT REPAIR - KHS</t>
  </si>
  <si>
    <t>20.5.2544.323.0000.07.16.00</t>
  </si>
  <si>
    <t>PROF SVCS - EQUIPMENT REPAIR - TRANS</t>
  </si>
  <si>
    <t>20.5.2544.323.0000.13.16.00</t>
  </si>
  <si>
    <t>PROF SVCS - EQUIPMENT REPAIR - DW</t>
  </si>
  <si>
    <t>20.5.2544.410.0000.13.16.00</t>
  </si>
  <si>
    <t>EQUIPMENT REPAIR SUPPLIES - DW</t>
  </si>
  <si>
    <t>20.5.2545.323.0000.13.16.00</t>
  </si>
  <si>
    <t>PROF SVCS - O&amp;M VEHICLE REPAIR - DW</t>
  </si>
  <si>
    <t>20.5.2545.410.0000.08.13.00</t>
  </si>
  <si>
    <t>SUPPLIES - O&amp;M VEHICLES - DW</t>
  </si>
  <si>
    <t>20.5.2545.464.0000.08.16.00</t>
  </si>
  <si>
    <t>GASOLINE - O&amp;M VEHICLES &amp; EQUIPMENT</t>
  </si>
  <si>
    <t>20.5.2545.550.7210.08.16.00</t>
  </si>
  <si>
    <t>MAINTENANCE VEHICLE PURCHASE</t>
  </si>
  <si>
    <t>20.5.2546.320.0000.01.16.00</t>
  </si>
  <si>
    <t>SECURITY SVCS - ALARM - DO</t>
  </si>
  <si>
    <t>20.5.2546.320.0000.02.16.00</t>
  </si>
  <si>
    <t>SECURITY SVCS - ALARM - APMS</t>
  </si>
  <si>
    <t>20.5.2546.320.0000.03.16.00</t>
  </si>
  <si>
    <t>SECURITY SVCS - ALARM - SOS</t>
  </si>
  <si>
    <t>20.5.2546.320.0000.04.16.00</t>
  </si>
  <si>
    <t>SECURITY SVCS - ALARM - MGS</t>
  </si>
  <si>
    <t>20.5.2546.320.0000.05.16.00</t>
  </si>
  <si>
    <t>SECURITY SVCS - ALARM - KHS</t>
  </si>
  <si>
    <t>20.5.2546.320.0000.07.16.00</t>
  </si>
  <si>
    <t>SECURITY SVCS - ALARM - TRANS</t>
  </si>
  <si>
    <t>TOTAL  EXPENDITURES</t>
  </si>
  <si>
    <t xml:space="preserve">B O N D   A N D   I N T E R E S T   F U N D </t>
  </si>
  <si>
    <t>FUNDS 30</t>
  </si>
  <si>
    <t>30.4.0000.000.1100.00.01.00</t>
  </si>
  <si>
    <t>30.4.0000.000.1100.00.02.00</t>
  </si>
  <si>
    <t>30.4.0000.000.1100.00.03.00</t>
  </si>
  <si>
    <t>30.4.0000.000.1510.00.00.00</t>
  </si>
  <si>
    <t>Interest Earned by Bond &amp; Interest Fund Dollars</t>
  </si>
  <si>
    <t>30.4.0000.000.7210.00.00.00</t>
  </si>
  <si>
    <t>Principal on Bonds Sold - 2019 Series</t>
  </si>
  <si>
    <t>30.4.0000.000.7220.00.00.00</t>
  </si>
  <si>
    <t>Premium/Discount on Bonds Sold - 2019 Series</t>
  </si>
  <si>
    <t>30.5.5220.620.0000.00.00.00</t>
  </si>
  <si>
    <t>GO Bonds - Interest</t>
  </si>
  <si>
    <t>30.5.5320.610.0000.00.00.00</t>
  </si>
  <si>
    <t>GO Bonds - Principal</t>
  </si>
  <si>
    <t>30.5.5400.690.0000.00.00.00</t>
  </si>
  <si>
    <t>Debt Issuance Costs - 2019 Series</t>
  </si>
  <si>
    <t>30.5.8990.690.0000.00.00.00</t>
  </si>
  <si>
    <t>Payment to Refunded Bonds - 2019 Series</t>
  </si>
  <si>
    <t xml:space="preserve">T R A N S P O R T A T I O N   F U N D </t>
  </si>
  <si>
    <t>FUND 40</t>
  </si>
  <si>
    <t>40.4.0000.000.1100.00.01.00</t>
  </si>
  <si>
    <t>40.4.0000.000.1100.00.02.00</t>
  </si>
  <si>
    <t>40.4.0000.000.1100.00.03.00</t>
  </si>
  <si>
    <t>40.4.0000.000.1510.00.00.00</t>
  </si>
  <si>
    <t>Interest On Investments</t>
  </si>
  <si>
    <t>40.4.0000.000.1999.00.00.00</t>
  </si>
  <si>
    <t xml:space="preserve">Other   </t>
  </si>
  <si>
    <t>40.4.0000.000.3001.00.00.00</t>
  </si>
  <si>
    <t>ARRA General State Aid</t>
  </si>
  <si>
    <t>40.4.0000.000.3500.00.00.00</t>
  </si>
  <si>
    <t>State Reimbursement - Regular Education</t>
  </si>
  <si>
    <t>State Reimbursement - Regular Education Prior Year</t>
  </si>
  <si>
    <t>40.4.0000.000.3510.00.00.00</t>
  </si>
  <si>
    <t>State Reimbursement - Special Education</t>
  </si>
  <si>
    <t>State Reimbursement - Special Education Prior Year</t>
  </si>
  <si>
    <t>40.4.0000.000.7110.00.00.00</t>
  </si>
  <si>
    <r>
      <t xml:space="preserve">Trans Facility Refuse Service - </t>
    </r>
    <r>
      <rPr>
        <b/>
        <sz val="10"/>
        <rFont val="Calibri"/>
        <family val="2"/>
      </rPr>
      <t>FY11 See 20-2549-320-10</t>
    </r>
  </si>
  <si>
    <r>
      <t xml:space="preserve">Trans Facility Water - </t>
    </r>
    <r>
      <rPr>
        <b/>
        <sz val="10"/>
        <rFont val="Calibri"/>
        <family val="2"/>
      </rPr>
      <t>FY11 See 10-2540-370-10</t>
    </r>
  </si>
  <si>
    <r>
      <t xml:space="preserve">Trans Facility Natural Gas - </t>
    </r>
    <r>
      <rPr>
        <b/>
        <sz val="10"/>
        <rFont val="Calibri"/>
        <family val="2"/>
      </rPr>
      <t>FY11 See 10-2540-465-10</t>
    </r>
  </si>
  <si>
    <r>
      <t xml:space="preserve">Trans Facility Electric Service - </t>
    </r>
    <r>
      <rPr>
        <b/>
        <sz val="10"/>
        <rFont val="Calibri"/>
        <family val="2"/>
      </rPr>
      <t>FY11 See 10-2540-466-10</t>
    </r>
  </si>
  <si>
    <r>
      <t xml:space="preserve">Trans Facility Cellphone Security Program - </t>
    </r>
    <r>
      <rPr>
        <b/>
        <sz val="10"/>
        <rFont val="Calibri"/>
        <family val="2"/>
      </rPr>
      <t>FY11 See 10-2540-340-11</t>
    </r>
  </si>
  <si>
    <r>
      <t xml:space="preserve">Trans Facility Security System Services </t>
    </r>
    <r>
      <rPr>
        <b/>
        <sz val="10"/>
        <rFont val="Calibri"/>
        <family val="2"/>
      </rPr>
      <t>(2% of 20-2549-320-6)</t>
    </r>
  </si>
  <si>
    <r>
      <t xml:space="preserve">Trans Facility Phone System - </t>
    </r>
    <r>
      <rPr>
        <b/>
        <sz val="10"/>
        <rFont val="Calibri"/>
        <family val="2"/>
      </rPr>
      <t>FY11 See 10-2540-340-10</t>
    </r>
  </si>
  <si>
    <t>40.5.2550.100.0000.07.06.00</t>
  </si>
  <si>
    <t>Salaries/Substitute Bus Drivers</t>
  </si>
  <si>
    <t>40.5.2550.100.0000.07.13.00</t>
  </si>
  <si>
    <t>Salary Administrative Assistant</t>
  </si>
  <si>
    <t>40.5.2550.100.0000.07.14.00</t>
  </si>
  <si>
    <t>Salary Transportation Coordinator</t>
  </si>
  <si>
    <t>40.5.2550.100.0000.07.16.00</t>
  </si>
  <si>
    <r>
      <t>Salary / Bus Maintenance Personnel (</t>
    </r>
    <r>
      <rPr>
        <b/>
        <sz val="10"/>
        <color rgb="FFFF0000"/>
        <rFont val="Calibri"/>
        <family val="2"/>
      </rPr>
      <t>100% of Julian Rodriguez's</t>
    </r>
    <r>
      <rPr>
        <sz val="10"/>
        <rFont val="Calibri"/>
        <family val="2"/>
      </rPr>
      <t>)</t>
    </r>
  </si>
  <si>
    <t>40.5.2550.100.0000.07.18.00</t>
  </si>
  <si>
    <t>Salaries/Bus Drivers/Regular Hours</t>
  </si>
  <si>
    <t>40.5.2550.100.0000.07.18.29</t>
  </si>
  <si>
    <t>Salaries/Bus Drivers OT &amp; Additional Hours</t>
  </si>
  <si>
    <t>2550-100</t>
  </si>
  <si>
    <t>40.5.2550.220.0000.07.18.00</t>
  </si>
  <si>
    <t>Health Insurance for Bus Drivers</t>
  </si>
  <si>
    <t>40.5.2550.222.0000.07.00.01</t>
  </si>
  <si>
    <t>MEDICAL INSURANCE - TRANS - CY</t>
  </si>
  <si>
    <t>40.5.2550.222.0000.07.14.00</t>
  </si>
  <si>
    <t>40.5.2550.222.0000.07.16.00</t>
  </si>
  <si>
    <t>40.5.2550.222.0000.07.18.00</t>
  </si>
  <si>
    <t>40.5.2550.223.0000.07.14.00</t>
  </si>
  <si>
    <t>40.5.2550.223.0000.07.16.00</t>
  </si>
  <si>
    <t>40.5.2550.223.0000.07.18.00</t>
  </si>
  <si>
    <t>40.5.2550.231.0000.07.18.00</t>
  </si>
  <si>
    <t>Benefits/Physicals &amp; Permits</t>
  </si>
  <si>
    <t>2550-200</t>
  </si>
  <si>
    <t>40.5.2550.310.0000.13.67.00</t>
  </si>
  <si>
    <t>TRANS - FLEET MAINTENANCE SVCS</t>
  </si>
  <si>
    <t>Repairs Bus #1 IHC 22 Capacity</t>
  </si>
  <si>
    <t>Repairs Bus #2 'IHC 12+2 Capacity</t>
  </si>
  <si>
    <t>Repairs Bus #3 IHC 72 Capacity</t>
  </si>
  <si>
    <t>Repairs Bus #4 IHC 72 Capacity</t>
  </si>
  <si>
    <t>Repairs Bus #5 IHC 72 Capacity</t>
  </si>
  <si>
    <t>Repairs Bus #6 IHC 72 Capacity</t>
  </si>
  <si>
    <r>
      <t xml:space="preserve">Liability Insurance - </t>
    </r>
    <r>
      <rPr>
        <b/>
        <sz val="10"/>
        <rFont val="Calibri"/>
        <family val="2"/>
      </rPr>
      <t>See 80-2371-384-2</t>
    </r>
  </si>
  <si>
    <r>
      <t xml:space="preserve">Vehicle Insurance - </t>
    </r>
    <r>
      <rPr>
        <b/>
        <sz val="10"/>
        <rFont val="Calibri"/>
        <family val="2"/>
      </rPr>
      <t>See 80-2372-384-2</t>
    </r>
  </si>
  <si>
    <r>
      <t xml:space="preserve">Umbrella Coverage - </t>
    </r>
    <r>
      <rPr>
        <b/>
        <sz val="10"/>
        <rFont val="Calibri"/>
        <family val="2"/>
      </rPr>
      <t>See 80-2371-385-2</t>
    </r>
  </si>
  <si>
    <t>Repairs Bus #7 IHC 72 Capacity</t>
  </si>
  <si>
    <t>Repairs Bus #8 IHC 72 Capacity</t>
  </si>
  <si>
    <t>Repairs Bus #9 IHC 72 Capacity</t>
  </si>
  <si>
    <t>Repairs Bus #10 IHC 72 Capacity</t>
  </si>
  <si>
    <t>Repairs Bus #11 IHC 72 Capacity</t>
  </si>
  <si>
    <t>Repairs Bus #12 IHC 72 Capacity</t>
  </si>
  <si>
    <t>Repairs Bus #14 IHC 72 Capacity</t>
  </si>
  <si>
    <t>Trans. Facility Equipment Service</t>
  </si>
  <si>
    <t>40.5.2550.311.0000.07.18.00</t>
  </si>
  <si>
    <t>Omnibus Testing</t>
  </si>
  <si>
    <t>40.5.2550.312.0000.07.18.00</t>
  </si>
  <si>
    <t>Edulog Services/Annual Maintenance &amp; Update Contract</t>
  </si>
  <si>
    <t>** Under 470</t>
  </si>
  <si>
    <t>40.5.2550.323.0000.07.00.00</t>
  </si>
  <si>
    <t>Transportation Facility Photo Copier Lease</t>
  </si>
  <si>
    <t>40.5.2550.325.0000.07.34.00</t>
  </si>
  <si>
    <t>Bus Rental</t>
  </si>
  <si>
    <t>40.5.2550.325.0000.07.40.00</t>
  </si>
  <si>
    <t>Lease Payment</t>
  </si>
  <si>
    <t>40.5.2550.330.0000.07.00.00</t>
  </si>
  <si>
    <t>PUPIL TRANS - PROF SVCS HOMELESS TRANS</t>
  </si>
  <si>
    <t>40.5.2550.330.0000.07.35.00</t>
  </si>
  <si>
    <t>Services/Special Education Transportation Services SWCCCASE &amp; OTHER</t>
  </si>
  <si>
    <t>40.5.2550.331.0000.07.00.00</t>
  </si>
  <si>
    <t>R.I.S.E. (Regional Institute for Scholastic Excellence / Optional Ed. Program)</t>
  </si>
  <si>
    <t>40.5.2550.339.0000.07.00.00</t>
  </si>
  <si>
    <t>Inspections</t>
  </si>
  <si>
    <t>2550-300</t>
  </si>
  <si>
    <t>40.5.2550.400.0000.07.00.00</t>
  </si>
  <si>
    <t>SUPPLY - VEHICLE MAINTENANCE</t>
  </si>
  <si>
    <t>40.5.2550.410.0000.07.00.00</t>
  </si>
  <si>
    <t>PUPIL TRANS - OTHER SUPPLY</t>
  </si>
  <si>
    <t>40.5.2550.410.0000.07.17.00</t>
  </si>
  <si>
    <t>General Office Supplies</t>
  </si>
  <si>
    <t>40.5.2550.410.7210.07.01.01</t>
  </si>
  <si>
    <t>Supplies - WCF Bond Related</t>
  </si>
  <si>
    <t>40.5.2550.464.0000.07.00.00</t>
  </si>
  <si>
    <t>Supplies/Gas &amp; Oil for Bus Fleet/Vehicle Licenses</t>
  </si>
  <si>
    <t>40.5.2550.465.0000.07.55.00</t>
  </si>
  <si>
    <t>OBM - NAT GAS - TRANS</t>
  </si>
  <si>
    <t>40.5.2550.470.0000.07.34.00</t>
  </si>
  <si>
    <t>TRANS SVCS - SOFTWARE LICENSES/FEE</t>
  </si>
  <si>
    <t>2550-400</t>
  </si>
  <si>
    <t>40.5.2550.540.0000.07.00.00</t>
  </si>
  <si>
    <t>Equipment Monitoring / Transportation Facility</t>
  </si>
  <si>
    <t>40.5.2550.550.7210.07.01.01</t>
  </si>
  <si>
    <t>Capital Expenditures - Transportation Facility / WCF Bond Related</t>
  </si>
  <si>
    <t>2550-500</t>
  </si>
  <si>
    <t xml:space="preserve">I M R F  (ILLINOIS MUNICIPAL RETIREMENT FUND)   </t>
  </si>
  <si>
    <t>FUND 50</t>
  </si>
  <si>
    <t>50.4.0000.000.1100.00.01.00</t>
  </si>
  <si>
    <t>50.4.0000.000.1100.00.02.00</t>
  </si>
  <si>
    <t>50.4.0000.000.1100.00.03.00</t>
  </si>
  <si>
    <t>50.4.0000.000.1230.00.00.00</t>
  </si>
  <si>
    <t>CPPRT for IMRF</t>
  </si>
  <si>
    <t>50.4.0000.000.1510.00.00.00</t>
  </si>
  <si>
    <t>Interest Earned by IMRF Dollars</t>
  </si>
  <si>
    <t>50.4.0000.000.3001.00.00.00</t>
  </si>
  <si>
    <t>MUNICIPAL RETIREMENT (IMRF)</t>
  </si>
  <si>
    <t>50.5.1100.212.0000.00.05.00</t>
  </si>
  <si>
    <t>50.5.1100.212.0000.13.09.01</t>
  </si>
  <si>
    <t>50.5.1100.212.0000.13.49.01</t>
  </si>
  <si>
    <t>50.5.1100.212.0000.13.61.01</t>
  </si>
  <si>
    <t>50.5.1100.212.0000.13.70.29</t>
  </si>
  <si>
    <t>50.5.1125.212.3705.05.12.01</t>
  </si>
  <si>
    <t>IMRF Employer Contribution for Non-Classified Employees</t>
  </si>
  <si>
    <t>50.5.1200.212.0000.00.00.00</t>
  </si>
  <si>
    <t>50.5.1200.212.0000.00.12.00</t>
  </si>
  <si>
    <t>50.5.1200.212.4620.00.12.00</t>
  </si>
  <si>
    <t>50.5.1200.212.4620.13.12.01</t>
  </si>
  <si>
    <t>50.5.1225.212.0000.06.12.00</t>
  </si>
  <si>
    <t>50.5.1225.212.4600.06.12.01</t>
  </si>
  <si>
    <t>IMRF IDEA Pre-School</t>
  </si>
  <si>
    <t>50.5.1250.212.0000.00.00.00</t>
  </si>
  <si>
    <t>50.5.1250.212.4300.14.12.01</t>
  </si>
  <si>
    <t>IMRF for Title I Grant</t>
  </si>
  <si>
    <t>50.5.1500.212.0000.00.00.00</t>
  </si>
  <si>
    <t>50.5.1500.212.0000.00.07.00</t>
  </si>
  <si>
    <t>50.5.1800.212.0000.00.00.00</t>
  </si>
  <si>
    <t>50.5.1800.212.3305.13.10.01</t>
  </si>
  <si>
    <t>50.5.1800.212.4909.13.05.01</t>
  </si>
  <si>
    <t>50.5.2130.212.0000.00.53.00</t>
  </si>
  <si>
    <t>50.5.2130.212.4620.13.45.01</t>
  </si>
  <si>
    <t>IMRF IDEA Flow Through</t>
  </si>
  <si>
    <t>50.5.2210.212.0000.00.07.00</t>
  </si>
  <si>
    <t>50.5.2220.212.0000.13.12.01</t>
  </si>
  <si>
    <t>MUNICIPAL RETIREMENT (IMRF) - TECH PARA'S</t>
  </si>
  <si>
    <t>50.5.2220.212.0000.13.99.00</t>
  </si>
  <si>
    <t>MUNICIPAL RETIREMENT (IMRF) - CTO</t>
  </si>
  <si>
    <t>50.5.2310.212.0000.00.00.00</t>
  </si>
  <si>
    <t>50.5.2310.212.0000.01.13.00</t>
  </si>
  <si>
    <t>2310-200</t>
  </si>
  <si>
    <t>50.5.2320.212.0000.01.13.00</t>
  </si>
  <si>
    <t>50.5.2330.212.3705.05.17.01</t>
  </si>
  <si>
    <t>50.5.2330.212.4620.06.13.00</t>
  </si>
  <si>
    <t>50.5.2410.212.0000.00.00.00</t>
  </si>
  <si>
    <t>PRINC SVCS -IMRF</t>
  </si>
  <si>
    <t>50.5.2410.212.0000.00.13.00</t>
  </si>
  <si>
    <t>50.5.2510.212.0000.10.13.01</t>
  </si>
  <si>
    <t>50.5.2520.212.0000.10.13.01</t>
  </si>
  <si>
    <t>50.5.2540.212.0000.00.14.00</t>
  </si>
  <si>
    <t>50.5.2540.212.0000.00.15.00</t>
  </si>
  <si>
    <t>50.5.2540.212.0000.08.14.00</t>
  </si>
  <si>
    <t>50.5.2540.212.0000.08.15.00</t>
  </si>
  <si>
    <t>50.5.2550.212.0000.07.06.00</t>
  </si>
  <si>
    <t>50.5.2550.212.0000.07.13.00</t>
  </si>
  <si>
    <t>50.5.2550.212.0000.07.14.00</t>
  </si>
  <si>
    <t>50.5.2550.212.0000.07.16.00</t>
  </si>
  <si>
    <t>50.5.2550.212.0000.07.18.00</t>
  </si>
  <si>
    <t>50.5.2550.212.0000.07.18.29</t>
  </si>
  <si>
    <t>50.5.2640.212.0000.14.14.01</t>
  </si>
  <si>
    <t>MUNICIPAL RETIREMENT (IMRF) - HR Specialist</t>
  </si>
  <si>
    <t>2640-200</t>
  </si>
  <si>
    <t>50.5.3000.212.0000.00.12.00</t>
  </si>
  <si>
    <t>50.5.3500.212.0000.05.71.01</t>
  </si>
  <si>
    <t xml:space="preserve">F I C A   M E D I C A R E   F U N D  </t>
  </si>
  <si>
    <t>FUND 51</t>
  </si>
  <si>
    <t>50+51</t>
  </si>
  <si>
    <t>51.4.0000.000.1150.00.01.00</t>
  </si>
  <si>
    <t>51.4.0000.000.1150.00.02.00</t>
  </si>
  <si>
    <t>51.4.0000.000.1150.00.03.00</t>
  </si>
  <si>
    <t>51.4.0000.000.1230.00.00.00</t>
  </si>
  <si>
    <t>CPPRT for FICA</t>
  </si>
  <si>
    <t>51.4.0000.000.1510.00.00.00</t>
  </si>
  <si>
    <t>Interest Earned by FICA / MEDICARE Dollars</t>
  </si>
  <si>
    <t>Fund 51</t>
  </si>
  <si>
    <t>Fund 50</t>
  </si>
  <si>
    <t>51.5.1000.213.0000.13.06.00</t>
  </si>
  <si>
    <t>REG ED K-12 - FICA</t>
  </si>
  <si>
    <t>51.5.1000.214.0000.13.06.00</t>
  </si>
  <si>
    <t>FEDERAL INSURANCE ACT (FICA)</t>
  </si>
  <si>
    <t>51.5.1100.213.0000.13.09.01</t>
  </si>
  <si>
    <t>51.5.1100.213.0000.13.49.01</t>
  </si>
  <si>
    <t>51.5.1100.213.0000.13.61.00</t>
  </si>
  <si>
    <t>51.5.1100.213.0000.13.61.01</t>
  </si>
  <si>
    <t>51.5.1100.213.0000.13.69.00</t>
  </si>
  <si>
    <t>51.5.1100.213.0000.13.70.29</t>
  </si>
  <si>
    <t>51.5.1100.214.0000.00.05.00</t>
  </si>
  <si>
    <t>REG ED K-12 - MEDICARE</t>
  </si>
  <si>
    <t>51.5.1100.214.0000.00.61.00</t>
  </si>
  <si>
    <t>MEDICARE ONLY</t>
  </si>
  <si>
    <t>51.5.1100.214.0000.02.10.00</t>
  </si>
  <si>
    <t>51.5.1100.214.0000.03.10.00</t>
  </si>
  <si>
    <t>51.5.1100.214.0000.04.10.00</t>
  </si>
  <si>
    <t>51.5.1100.214.0000.05.10.00</t>
  </si>
  <si>
    <t>51.5.1100.214.0000.13.09.01</t>
  </si>
  <si>
    <t>51.5.1100.214.0000.13.49.01</t>
  </si>
  <si>
    <t>51.5.1100.214.0000.13.61.00</t>
  </si>
  <si>
    <t>51.5.1100.214.0000.13.61.01</t>
  </si>
  <si>
    <t>51.5.1100.214.0000.13.69.00</t>
  </si>
  <si>
    <t>51.5.1100.214.0000.13.70.29</t>
  </si>
  <si>
    <t>51.5.1100.214.4932.00.42.01</t>
  </si>
  <si>
    <t>51.5.1125.213.3705.05.12.01</t>
  </si>
  <si>
    <t>PRE-K - FICA</t>
  </si>
  <si>
    <t>51.5.1125.214.0000.00.10.00</t>
  </si>
  <si>
    <t>51.5.1125.214.3705.05.06.01</t>
  </si>
  <si>
    <t>MEDICARE ONLY - PRE-K TEACHER - CY</t>
  </si>
  <si>
    <t>51.5.1125.214.3705.05.10.01</t>
  </si>
  <si>
    <t>51.5.1125.214.3705.05.12.01</t>
  </si>
  <si>
    <t>MEDICARE ONLY - PRE-K PARA - CY</t>
  </si>
  <si>
    <t>51.5.1125.214.3705.05.12.02</t>
  </si>
  <si>
    <t>MEDICARE - PRE-K PARA - PY</t>
  </si>
  <si>
    <t>51.5.1200.213.0000.00.12.00</t>
  </si>
  <si>
    <t>51.5.1200.213.0000.13.69.00</t>
  </si>
  <si>
    <t>51.5.1200.213.4620.00.12.00</t>
  </si>
  <si>
    <t>IDEA PART B - FEDERAL INSURANCE ACT (FICA)</t>
  </si>
  <si>
    <t>51.5.1200.213.4620.13.12.01</t>
  </si>
  <si>
    <t>51.5.1200.213.4620.13.12.02</t>
  </si>
  <si>
    <t>MEDICARE - IDEA - PY</t>
  </si>
  <si>
    <t>51.5.1200.214.0000.00.10.00</t>
  </si>
  <si>
    <t>51.5.1200.214.0000.00.12.00</t>
  </si>
  <si>
    <t>51.5.1200.214.0000.13.69.00</t>
  </si>
  <si>
    <t>51.5.1200.214.4620.00.12.00</t>
  </si>
  <si>
    <t>MEDICARE ONLY - IDEA PART B - CY</t>
  </si>
  <si>
    <t>51.5.1200.214.4620.13.12.01</t>
  </si>
  <si>
    <t>51.5.1225.213.0000.06.12.00</t>
  </si>
  <si>
    <t>51.5.1225.213.4600.06.12.01</t>
  </si>
  <si>
    <t>51.5.1225.214.0000.06.12.00</t>
  </si>
  <si>
    <t>51.5.1225.214.0000.06.52.00</t>
  </si>
  <si>
    <t>51.5.1225.214.0000.06.62.00</t>
  </si>
  <si>
    <t>51.5.1225.214.4600.06.12.01</t>
  </si>
  <si>
    <t>51.5.1250.213.0000.00.00.00</t>
  </si>
  <si>
    <t>REMED/SUPP K-12 -FICA</t>
  </si>
  <si>
    <t>51.5.1250.213.4300.14.12.01</t>
  </si>
  <si>
    <t>TITLE I - FICA ONLY</t>
  </si>
  <si>
    <t>51.5.1250.214.0000.00.00.00</t>
  </si>
  <si>
    <t>REMED/SUPP K-12 -MEDICARE ONLY</t>
  </si>
  <si>
    <t>51.5.1250.214.4300.14.12.01</t>
  </si>
  <si>
    <t>TITLE I - MEDICARE ONLY - CY</t>
  </si>
  <si>
    <t>51.5.1250.214.4300.14.41.01</t>
  </si>
  <si>
    <t>51.5.1250.214.4300.14.41.02</t>
  </si>
  <si>
    <t>TITLE I - MEDICARE ONLY - PY</t>
  </si>
  <si>
    <t>51.5.1500.213.0000.00.00.00</t>
  </si>
  <si>
    <t>INTRSCHLSTC -  FICA</t>
  </si>
  <si>
    <t>51.5.1500.213.0000.00.07.00</t>
  </si>
  <si>
    <t>51.5.1500.214.0000.00.00.00</t>
  </si>
  <si>
    <t>INTRSCHLSTC -  MEDICARE ONLY</t>
  </si>
  <si>
    <t>51.5.1500.214.0000.00.07.00</t>
  </si>
  <si>
    <t>51.5.1650.214.0000.00.07.00</t>
  </si>
  <si>
    <t>51.5.1800.213.0000.00.00.00</t>
  </si>
  <si>
    <t>51.5.1800.213.3305.13.10.01</t>
  </si>
  <si>
    <t>51.5.1800.213.4909.13.05.01</t>
  </si>
  <si>
    <t>51.5.1800.214.0000.00.00.00</t>
  </si>
  <si>
    <t>BILINGUAL -MEDICARE ONLY</t>
  </si>
  <si>
    <t>51.5.1800.214.0000.13.10.00</t>
  </si>
  <si>
    <t>51.5.1800.214.3305.13.10.01</t>
  </si>
  <si>
    <t>MEDICARE ONLY - TBE/TPI</t>
  </si>
  <si>
    <t>51.5.1800.214.4905.13.01.01</t>
  </si>
  <si>
    <t>MEDICARE - IEP</t>
  </si>
  <si>
    <t>51.5.1800.214.4909.13.05.01</t>
  </si>
  <si>
    <t>51.5.2110.213.0000.00.50.00</t>
  </si>
  <si>
    <t>51.5.2110.214.0000.00.50.00</t>
  </si>
  <si>
    <t>SOCIAL WORKERS/COUNSELORS - MEDICARE ONLY</t>
  </si>
  <si>
    <t>51.5.2130.213.0000.00.00.00</t>
  </si>
  <si>
    <t>HEALTH SVCS - FICA</t>
  </si>
  <si>
    <t>51.5.2130.213.0000.00.53.00</t>
  </si>
  <si>
    <t>51.5.2130.213.4620.00.53.02</t>
  </si>
  <si>
    <t>51.5.2130.213.4620.13.45.01</t>
  </si>
  <si>
    <t>FEDERAL INSURANCE ACT (FICA) - IDEA FT</t>
  </si>
  <si>
    <t>51.5.2130.214.0000.00.00.00</t>
  </si>
  <si>
    <t>HEALTH SVCS - MEDICARE ONLY</t>
  </si>
  <si>
    <t>51.5.2130.214.0000.00.53.00</t>
  </si>
  <si>
    <t>51.5.2130.214.4620.00.53.02</t>
  </si>
  <si>
    <t>51.5.2130.214.4620.13.45.01</t>
  </si>
  <si>
    <t>MEDICARE ONLY - IDEA FT</t>
  </si>
  <si>
    <t>51.5.2140.214.0000.00.00.00</t>
  </si>
  <si>
    <t>PSYCH SVCS - MEDICARE ONLY</t>
  </si>
  <si>
    <t>51.5.2140.213.0000.00.51.00</t>
  </si>
  <si>
    <t>51.5.2140.214.0000.00.51.00</t>
  </si>
  <si>
    <t>51.5.2150.214.0000.00.00.00</t>
  </si>
  <si>
    <t>SLP SVCS - MEDICARE ONLY</t>
  </si>
  <si>
    <t>51.5.2150.214.0000.00.52.00</t>
  </si>
  <si>
    <t>51.5.2210.213.0000.00.07.00</t>
  </si>
  <si>
    <t>51.5.2210.214.0000.00.07.00</t>
  </si>
  <si>
    <t>IMPROV. OF INSTRUCTION - MEDICARE ONLY</t>
  </si>
  <si>
    <t>51.5.2210.214.0000.00.10.00</t>
  </si>
  <si>
    <t>51.5.2210.214.0000.00.39.00</t>
  </si>
  <si>
    <t>51.5.2210.214.4300.14.41.01</t>
  </si>
  <si>
    <t>MEDICARE ONLY - TITLE I</t>
  </si>
  <si>
    <t>51.5.2220.213.0000.13.12.01</t>
  </si>
  <si>
    <t>TECH PARA'S - FICA ONLY</t>
  </si>
  <si>
    <t>51.5.2220.213.0000.13.99.00</t>
  </si>
  <si>
    <t>CTO - FICA ONLY</t>
  </si>
  <si>
    <t>51.5.2220.214.0000.13.12.01</t>
  </si>
  <si>
    <t>TECH PARA'S - MEDICARE ONLY</t>
  </si>
  <si>
    <t>51.5.2220.214.0000.13.99.00</t>
  </si>
  <si>
    <t>CTO - MEDICARE ONLY</t>
  </si>
  <si>
    <t>51.5.2310.213.0000.01.13.00</t>
  </si>
  <si>
    <t>51.5.2310.214.0000.01.13.00</t>
  </si>
  <si>
    <t>51.5.2320.213.0000.00.00.00</t>
  </si>
  <si>
    <t>EXEC ADMIN SVCS - FICA</t>
  </si>
  <si>
    <t>51.5.2320.213.0000.01.13.00</t>
  </si>
  <si>
    <t>51.5.2320.214.0000.00.00.00</t>
  </si>
  <si>
    <t>EXEC ADMIN SVCS - MEDICARE ONLY</t>
  </si>
  <si>
    <t>51.5.2320.214.0000.01.11.00</t>
  </si>
  <si>
    <t>51.5.2320.214.0000.01.13.00</t>
  </si>
  <si>
    <t>51.5.2330.213.0000.00.00.00</t>
  </si>
  <si>
    <t>SPEC AREA ADMIN SVCS - FICA</t>
  </si>
  <si>
    <t>51.5.2330.213.0000.06.13.00</t>
  </si>
  <si>
    <t>51.5.2330.213.3705.05.17.01</t>
  </si>
  <si>
    <t>51.5.2330.213.4620.06.13.00</t>
  </si>
  <si>
    <t>51.5.2330.214.0000.00.00.00</t>
  </si>
  <si>
    <t>SPEC AREA ADMIN SVCS - MEDICARE ONLY</t>
  </si>
  <si>
    <t>51.5.2330.214.0000.01.11.00</t>
  </si>
  <si>
    <t>51.5.2330.214.0000.06.13.00</t>
  </si>
  <si>
    <t>51.5.2330.214.3705.05.17.01</t>
  </si>
  <si>
    <t>MEDICARE ONLY - PRE-K ADMIN - CY</t>
  </si>
  <si>
    <t>51.5.2330.214.4300.14.41.01</t>
  </si>
  <si>
    <t>51.5.2330.214.4620.06.13.00</t>
  </si>
  <si>
    <t>IDEA PART B - MEDICARE ONLY - CY</t>
  </si>
  <si>
    <t>51.5.2367.213.0000.00.00.00.</t>
  </si>
  <si>
    <t>FICA</t>
  </si>
  <si>
    <t>51.5.2367.214.0000.00.00.00</t>
  </si>
  <si>
    <t>MEDICARE</t>
  </si>
  <si>
    <t>2367-200</t>
  </si>
  <si>
    <t>51.5.2400.213.0000.00.11.00</t>
  </si>
  <si>
    <t>DIRECTOR OF TEACHING AND LEARNING FICA</t>
  </si>
  <si>
    <t>51.5.2400.214.0000.00.11.00</t>
  </si>
  <si>
    <t>DIRECTOR OF TEACHING AND LEARNING MEDICARE</t>
  </si>
  <si>
    <t>51.5.2410.213.0000.00.00.00</t>
  </si>
  <si>
    <t>PRINC SVCS -FICA</t>
  </si>
  <si>
    <t>51.5.2410.213.0000.00.13.00</t>
  </si>
  <si>
    <t>51.5.2410.214.0000.00.00.00</t>
  </si>
  <si>
    <t>PRINC SVCS -MEDICARE ONLY</t>
  </si>
  <si>
    <t>51.5.2410.214.0000.00.11.00</t>
  </si>
  <si>
    <t>51.5.2410.214.0000.00.13.00</t>
  </si>
  <si>
    <t>51.5.2510.213.0000.10.13.01</t>
  </si>
  <si>
    <t>FICA ONLY - BUSINESS OFFICE</t>
  </si>
  <si>
    <t>51.5.2510.214.0000.01.11.01</t>
  </si>
  <si>
    <t>MEDICARE ONLY - BUSINESS OFFICE</t>
  </si>
  <si>
    <t>51.5.2510.214.0000.10.13.01</t>
  </si>
  <si>
    <t>51.5.2520.213.0000.10.13.01</t>
  </si>
  <si>
    <t>FICA ONLY - FISCAL SERVICES</t>
  </si>
  <si>
    <t>51.5.2520.214.0000.10.13.01</t>
  </si>
  <si>
    <t>MEDICARE ONLY - FISCAL SERVICES</t>
  </si>
  <si>
    <t>51.5.2540.213.0000.00.00.00</t>
  </si>
  <si>
    <t>OBM - FICA</t>
  </si>
  <si>
    <t>51.5.2540.213.0000.00.14.00</t>
  </si>
  <si>
    <t>51.5.2540.213.0000.00.15.00</t>
  </si>
  <si>
    <t>51.5.2540.213.0000.08.14.00</t>
  </si>
  <si>
    <t>51.5.2540.213.0000.08.15.00</t>
  </si>
  <si>
    <t>51.5.2540.214.0000.00.00.00</t>
  </si>
  <si>
    <t>OBM - MEDICARE ONLY</t>
  </si>
  <si>
    <t>51.5.2540.214.0000.00.14.00</t>
  </si>
  <si>
    <t>51.5.2540.214.0000.00.15.00</t>
  </si>
  <si>
    <t>51.5.2540.214.0000.08.14.00</t>
  </si>
  <si>
    <t>51.5.2540.214.0000.08.15.00</t>
  </si>
  <si>
    <t>51.5.2550.213.0000.00.00.00</t>
  </si>
  <si>
    <t>PUPIL TRANS - FICA</t>
  </si>
  <si>
    <t>51.5.2550.213.0000.07.06.00</t>
  </si>
  <si>
    <t>51.5.2550.213.0000.07.13.00</t>
  </si>
  <si>
    <t>51.5.2550.213.0000.07.14.00</t>
  </si>
  <si>
    <t>51.5.2550.213.0000.07.16.00</t>
  </si>
  <si>
    <t>51.5.2550.213.0000.07.18.00</t>
  </si>
  <si>
    <t>51.5.2550.213.0000.07.18.29</t>
  </si>
  <si>
    <t>51.5.2550.214.0000.00.00.00</t>
  </si>
  <si>
    <t>PUPIL TRANS - MEDICARE ONLY</t>
  </si>
  <si>
    <t>51.5.2550.214.0000.07.06.00</t>
  </si>
  <si>
    <t>51.5.2550.214.0000.07.13.00</t>
  </si>
  <si>
    <t>51.5.2550.214.0000.07.14.00</t>
  </si>
  <si>
    <t>51.5.2550.214.0000.07.16.00</t>
  </si>
  <si>
    <t>51.5.2550.214.0000.07.18.00</t>
  </si>
  <si>
    <t>51.5.2550.214.0000.07.18.29</t>
  </si>
  <si>
    <t>51.5.2560.214.0000.01.11.00</t>
  </si>
  <si>
    <t>51.5.2640.213.0000.10.14.01</t>
  </si>
  <si>
    <t>HR SPECIALIST FICA</t>
  </si>
  <si>
    <t>51.5.2640.214.0000.10.14.01</t>
  </si>
  <si>
    <t>HR SPECIALIST MEDICARE</t>
  </si>
  <si>
    <t>51.5.3000.213.0000.00.00.00</t>
  </si>
  <si>
    <t>COMMUNITY SVCS - FICA</t>
  </si>
  <si>
    <t>51.5.3000.213.0000.00.12.00</t>
  </si>
  <si>
    <t>51.5.3000.214.0000.00.00.00</t>
  </si>
  <si>
    <t>COMMUNITY SVCS - MEDICARE ONLY</t>
  </si>
  <si>
    <t>51.5.3000.214.0000.00.12.00</t>
  </si>
  <si>
    <t>51.5.3000.214.4909.13.05.01</t>
  </si>
  <si>
    <t>MEDICARE - LIPLEPS GRANT</t>
  </si>
  <si>
    <t>51.5.3500.213.0000.05.71.01</t>
  </si>
  <si>
    <t>51.5.3500.214.0000.05.71.01</t>
  </si>
  <si>
    <t>3500-200</t>
  </si>
  <si>
    <t>CAPITAL PROJECT FUND</t>
  </si>
  <si>
    <t>FUND 60</t>
  </si>
  <si>
    <t>60.4.0000.000.1510.00.00.00</t>
  </si>
  <si>
    <t>Interest Earned by Capital Project Dollars</t>
  </si>
  <si>
    <t>60.4.0000.000.3920.00.00.00</t>
  </si>
  <si>
    <t>Infrastructure Improvements - Planning/Construction</t>
  </si>
  <si>
    <t>60.4.0000.000.3925.00.00.00</t>
  </si>
  <si>
    <t>DCEO Maintenance Grant</t>
  </si>
  <si>
    <t>60.4.0000.000.7110.00.00.00</t>
  </si>
  <si>
    <t>Abatement of Working Cash Fund</t>
  </si>
  <si>
    <t>60.4.0000.000.7840.00.00.00</t>
  </si>
  <si>
    <t>60.5.2530.310.7210.13.01.01</t>
  </si>
  <si>
    <t>Architect Fees for Capital Projects</t>
  </si>
  <si>
    <t>60.5.2530.390.7210.13.01.01</t>
  </si>
  <si>
    <t>Purchased Services</t>
  </si>
  <si>
    <t>60.5.2530.410.7210.13.01.01</t>
  </si>
  <si>
    <t>General Supplies</t>
  </si>
  <si>
    <t>2530-400</t>
  </si>
  <si>
    <t>60.5.2530.550.7210.13.01.01</t>
  </si>
  <si>
    <t>Capital Expenditures</t>
  </si>
  <si>
    <t xml:space="preserve">W O R K I N G   C A S H   F U N D  </t>
  </si>
  <si>
    <t>FUND 70</t>
  </si>
  <si>
    <t>70.4.0000.000.1100.00.01.00</t>
  </si>
  <si>
    <t>70.4.0000.000.1100.00.02.00</t>
  </si>
  <si>
    <t>70.4.0000.000.1100.00.03.00</t>
  </si>
  <si>
    <t>70.4.0000.000.1510.00.00.00</t>
  </si>
  <si>
    <t>Interest Earned by Working Cash Fund Dollars</t>
  </si>
  <si>
    <t>70.4.0000.000.7210.00.00.00</t>
  </si>
  <si>
    <t>WCF Debt Issuance - Net Proceeds from WCF Bond Issuance</t>
  </si>
  <si>
    <t>70.4.0000.000.7220.00.00.00</t>
  </si>
  <si>
    <t>Premiuim/Discount on Bonds Sold</t>
  </si>
  <si>
    <t>70.5.8110.660.0000.00.99.00</t>
  </si>
  <si>
    <t>Abatement from WC to Ed Fund (10)</t>
  </si>
  <si>
    <t>70.5.8110.660.0000.00.98.00</t>
  </si>
  <si>
    <t>Abatement from WC to O&amp;M Fund (20)</t>
  </si>
  <si>
    <t>70.5.8110.660.0000.00.34.00</t>
  </si>
  <si>
    <t>Abatement from WC to Transportation Fund (40)</t>
  </si>
  <si>
    <t>Permanent Transfer to IMRF Fund (50)</t>
  </si>
  <si>
    <t>Permanent Transfer to FICA Fund (51)</t>
  </si>
  <si>
    <t>70.5.8110.660.0000.00.00.00</t>
  </si>
  <si>
    <t>Abatement from WC to Capital Exp. Fund (60)</t>
  </si>
  <si>
    <t>70.5.8110.660.0000.00.68.00</t>
  </si>
  <si>
    <t>Abatement from WC to TORT Fund (80)</t>
  </si>
  <si>
    <t>Permanent Transfer of WC Interest</t>
  </si>
  <si>
    <t>Abatement of WC Interest</t>
  </si>
  <si>
    <t>TaxRate Ceiling Amount</t>
  </si>
  <si>
    <t xml:space="preserve">L I A B I L I T Y   F U N D   </t>
  </si>
  <si>
    <t>FUND 80  (Formerly Fund 12)</t>
  </si>
  <si>
    <t>80.4.0000.000.1100.00.01.00</t>
  </si>
  <si>
    <t>80.4.0000.000.1100.00.02.00</t>
  </si>
  <si>
    <t>80.4.0000.000.1100.00.03.00</t>
  </si>
  <si>
    <t>Other Prior Year Levy</t>
  </si>
  <si>
    <t>80.4.0000.000.1510.00.00.00</t>
  </si>
  <si>
    <t>Interest Earned by Liability Fund Dollars</t>
  </si>
  <si>
    <t>80.4.0000.000.1999.00.00.00</t>
  </si>
  <si>
    <t>Other Revenues</t>
  </si>
  <si>
    <t>80.4.0000.000.3001.00.00.00</t>
  </si>
  <si>
    <t>80.4.0000.000.7110.00.00.00</t>
  </si>
  <si>
    <t>80.5.2362.380.0000.00.68.02</t>
  </si>
  <si>
    <t>W/C INSURANCE - PRIOR YEAR ADJUSTMENTS</t>
  </si>
  <si>
    <t>80.5.2362.380.0000.07.68.00</t>
  </si>
  <si>
    <t>INSURANCE - W/C - TRANSPORTATION</t>
  </si>
  <si>
    <t>80.5.2362.380.0000.08.68.00</t>
  </si>
  <si>
    <t>INSURANCE - W/C - O&amp;M</t>
  </si>
  <si>
    <t>80.5.2362.380.0000.10.68.00</t>
  </si>
  <si>
    <t>INSURANCE - W/C - EDUCATION</t>
  </si>
  <si>
    <t>80.5.2363.232.0000.00.00.00</t>
  </si>
  <si>
    <t>UNEMPLOYMENT INSURANCE - DW PREMIUMS</t>
  </si>
  <si>
    <t>2363-300</t>
  </si>
  <si>
    <t>80.5.2367.100.0000.00.00.00</t>
  </si>
  <si>
    <t>PROF SVCS - SECURITY STIPENDS - DW</t>
  </si>
  <si>
    <t>80.5.2367.310.0000.13.68.00</t>
  </si>
  <si>
    <t>PROF SVCS - INSPECTIONS - DW</t>
  </si>
  <si>
    <t>80.5.2367.311.0000.00.00.00</t>
  </si>
  <si>
    <t>ED/INSP RELATED TO LOSS - COLLECTIONS</t>
  </si>
  <si>
    <t>80.5.2367.350.0000.00.00.00</t>
  </si>
  <si>
    <t>ED/INSP RELATED TO LOSS - PROF SVCS - LEGAL NOTICE</t>
  </si>
  <si>
    <t>80.5.2367.410.0000.00.00.00</t>
  </si>
  <si>
    <t>PROF SVCS - SUPPLIES &amp; MATERIALS - DW</t>
  </si>
  <si>
    <t>2367-400</t>
  </si>
  <si>
    <t>80.5.2367.550.0000.00.00.00</t>
  </si>
  <si>
    <t>PROF SVCS - CAP EQUIPMENT - DW</t>
  </si>
  <si>
    <t>2367-500</t>
  </si>
  <si>
    <t>80.5.2371.380.0000.00.00.00</t>
  </si>
  <si>
    <t>PROPERTY  INS - DW BUS LIAB PREMIUM</t>
  </si>
  <si>
    <t>80.5.2371.380.0000.07.68.00</t>
  </si>
  <si>
    <t>INSURANCE - LIABILITY - TRANSPORTATION</t>
  </si>
  <si>
    <t>80.5.2371.380.0000.08.68.00</t>
  </si>
  <si>
    <t>INSURANCE - LIABILITY - O&amp;M</t>
  </si>
  <si>
    <t>80.5.2371.380.0000.10.68.00</t>
  </si>
  <si>
    <t>INSURANCE - LIABILITY - EDUCATION</t>
  </si>
  <si>
    <t>80.5.2372.380.0000.07.68.00</t>
  </si>
  <si>
    <t>INSURANCE - VEHICLE - TRANSPORTATION</t>
  </si>
  <si>
    <t>80.5.2372.380.0000.08.68.00</t>
  </si>
  <si>
    <t>INSURANCE - VEHICLE - O&amp;M</t>
  </si>
  <si>
    <t>2372-300</t>
  </si>
  <si>
    <t>L I F E   S A F E T Y   C O N S T R U C T I O N</t>
  </si>
  <si>
    <t>FUND 90</t>
  </si>
  <si>
    <t>90.4.0000.000.1100.00.00.00</t>
  </si>
  <si>
    <t>Tax Levy</t>
  </si>
  <si>
    <t>90.4.0000.000.1510.00.00.00</t>
  </si>
  <si>
    <t>Interest Earned by Life Safety Dollars</t>
  </si>
  <si>
    <t>90.5.2530.310.0000.13.16.00</t>
  </si>
  <si>
    <t>Professional/Technical Services/Architects etc.</t>
  </si>
  <si>
    <t>APMS Life Safety Work</t>
  </si>
  <si>
    <t>SOS Life Safety Work</t>
  </si>
  <si>
    <t>MGS Life Safety Work</t>
  </si>
  <si>
    <t>KHS Life Safety Work</t>
  </si>
  <si>
    <t>REVENUES:</t>
  </si>
  <si>
    <t>FUND</t>
  </si>
  <si>
    <t>FUND DESCRIPTION</t>
  </si>
  <si>
    <t>TOTAL
BUDGET
AMOUNT
FISCAL YEAR
2010</t>
  </si>
  <si>
    <t>TOTAL
BUDGET
AMOUNT
FISCAL YEAR
2011</t>
  </si>
  <si>
    <t>INCREASE
OR
(DECREASE)
AMOUNT</t>
  </si>
  <si>
    <t>FISCAL YEAR 2020 ORIGINAL BUDGET RECEIPTS</t>
  </si>
  <si>
    <t>FISCAL YEAR 2020 AMENDED BUDGET RECEIPTS</t>
  </si>
  <si>
    <t>BEGINNING FUND BALANCE 7/1/19</t>
  </si>
  <si>
    <t>TOTAL REVENUES FY 2019</t>
  </si>
  <si>
    <t>TOTAL EXPENDITURES FY 2019</t>
  </si>
  <si>
    <t>ENDING FUND BALANCE 6/30/19</t>
  </si>
  <si>
    <t>EDUCATION</t>
  </si>
  <si>
    <t>BUILDING</t>
  </si>
  <si>
    <t>DEBT SERVICE</t>
  </si>
  <si>
    <t>TRANSPORTATION</t>
  </si>
  <si>
    <t>IMRF</t>
  </si>
  <si>
    <t>FICA / MEDICARE</t>
  </si>
  <si>
    <t>SITE &amp; CONSTRUCTION</t>
  </si>
  <si>
    <t>WORKING CASH</t>
  </si>
  <si>
    <t>LIABILITY</t>
  </si>
  <si>
    <t>LIFE SAFETY</t>
  </si>
  <si>
    <t>EXPENSES:</t>
  </si>
  <si>
    <t>FISCAL YEAR 2020 ORIGINAL BUDGET EXPENSES</t>
  </si>
  <si>
    <t>FISCAL YEAR 2020 AMENDED BUDGET EXPENSES</t>
  </si>
  <si>
    <r>
      <t xml:space="preserve">Projected </t>
    </r>
    <r>
      <rPr>
        <b/>
        <sz val="14"/>
        <color rgb="FFC00000"/>
        <rFont val="Arial"/>
        <family val="2"/>
      </rPr>
      <t>(Deficit)</t>
    </r>
    <r>
      <rPr>
        <b/>
        <sz val="14"/>
        <rFont val="Arial"/>
        <family val="2"/>
      </rPr>
      <t xml:space="preserve"> / Surplus for Fiscal Year 2018</t>
    </r>
  </si>
  <si>
    <t>10.5.3000.100.3705.05.12.01</t>
  </si>
  <si>
    <t>PRE-K - P-TIME PARENT EDUCATOR</t>
  </si>
  <si>
    <t>HUMAN RESOURCE DEPARTMENT</t>
  </si>
  <si>
    <t>10.5.2640.100.0000.10.14.01</t>
  </si>
  <si>
    <t>HR SPECIALIST SALARY</t>
  </si>
  <si>
    <t>2640-100</t>
  </si>
  <si>
    <t>10.5.2640.221.0000.10.14.01</t>
  </si>
  <si>
    <t>HR SPECIALIST LIFE INSURANCE</t>
  </si>
  <si>
    <t>10.5.2640.222.0000.10.14.01</t>
  </si>
  <si>
    <t>HR SPECIALIST MEDICAL INSURANCE</t>
  </si>
  <si>
    <t>10.5.2640.223.0000.10.14.01</t>
  </si>
  <si>
    <t>HR SPECIALIST DENTAL INSURANCE</t>
  </si>
  <si>
    <t>MOS 1:1 WARRANTY PROGRAM</t>
  </si>
  <si>
    <t>10.5.2220.390.0000.04.01.01</t>
  </si>
  <si>
    <t>10.5.2220.410.0000.04.01.01</t>
  </si>
  <si>
    <t>MGS 1:1 SUPPLY EXPENSES</t>
  </si>
  <si>
    <t>10.5.2220.550.0000.04.01.01</t>
  </si>
  <si>
    <t>MGS 1:1 CAPITAL EXPENSES</t>
  </si>
  <si>
    <t>10.5.2400.100.0000.00.11.00</t>
  </si>
  <si>
    <t>DIRECTOR OF TEACHING AND LEARNING - SALARY</t>
  </si>
  <si>
    <t>10.5.2400.211.0000.00.11.00</t>
  </si>
  <si>
    <t>DIRECTOR OF TEACHING AND LEARNING - BOE TRS</t>
  </si>
  <si>
    <t>10.5.2400.220.0000.00.11.00</t>
  </si>
  <si>
    <t>DIRECTOR OF TEACHING AND LEARNING - BOE THIS</t>
  </si>
  <si>
    <t>10.5.2400.222.0000.00.11.00</t>
  </si>
  <si>
    <t>DIRECTOR OF TEACHING AND LEARNING - MEDICAL INSURANCE</t>
  </si>
  <si>
    <t>10.5.2400.223.0000.00.11.00</t>
  </si>
  <si>
    <t>DIRECTOR OF TEACHING AND LEARNING - DENTAL INSURANCE</t>
  </si>
  <si>
    <t>10.5.2400.312.0000.00.11.00</t>
  </si>
  <si>
    <t>DIRECTOR OF TEACHING AND LEARNING - PD BENEFIT</t>
  </si>
  <si>
    <t>10.5.2400.332.0000.00.11.00</t>
  </si>
  <si>
    <t>DIRECTOR OF TEACHING AND LEARNING - TRAVEL</t>
  </si>
  <si>
    <t>10.5.2400.640.0000.00.11.00</t>
  </si>
  <si>
    <t>DIRECTOR OF TEACHING AND LEARNING - DUES &amp; FEES</t>
  </si>
  <si>
    <t>DIRECTOR OF TEACHING AND LEARNING</t>
  </si>
  <si>
    <t>2400-100</t>
  </si>
  <si>
    <t>2400-200</t>
  </si>
  <si>
    <t>2400-300</t>
  </si>
  <si>
    <t>2400-600</t>
  </si>
  <si>
    <t>10.5.2130.319.0000.00.53.00</t>
  </si>
  <si>
    <t>HEALTH SVCS - DW INNOCULATIONS</t>
  </si>
  <si>
    <t>10.5.1800.310.0000.13.01.01</t>
  </si>
  <si>
    <t>TRANSLATION SERVICES - NON EMPLOYEE CONSULTANT</t>
  </si>
  <si>
    <t>TITLE I - FICTION &amp; NON-FICTION BOOKS</t>
  </si>
  <si>
    <t>50.5.1800.212.4905.13.10.01</t>
  </si>
  <si>
    <t>50.5.3000.212.3705.05.12.01</t>
  </si>
  <si>
    <t>51.5.1800.213.4905.13.10.01</t>
  </si>
  <si>
    <t>51.5.3000.213.3705.05.12.01</t>
  </si>
  <si>
    <t>51.5.3000.214.3705.05.12.01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</si>
</sst>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_);_(* \(#,##0\);_(* &quot;-&quot;??_);_(@_)"/>
    <numFmt numFmtId="167" formatCode="_(* #,##0.000_);_(* \(#,##0.000\);_(* &quot;-&quot;???_);_(@_)"/>
    <numFmt numFmtId="168" formatCode="&quot;$&quot;#,##0.00"/>
    <numFmt numFmtId="169" formatCode="&quot;$&quot;#,##0.000"/>
  </numFmts>
  <fonts count="6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6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5"/>
      <name val="Calibri"/>
      <family val="2"/>
    </font>
    <font>
      <b/>
      <sz val="10"/>
      <color indexed="8"/>
      <name val="Calibri"/>
      <family val="2"/>
    </font>
    <font>
      <b/>
      <i/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sz val="8"/>
      <name val="Calibri"/>
      <family val="2"/>
    </font>
    <font>
      <sz val="8"/>
      <color rgb="FFC00000"/>
      <name val="Calibri"/>
      <family val="2"/>
    </font>
    <font>
      <b/>
      <i/>
      <u/>
      <sz val="10"/>
      <name val="Calibri"/>
      <family val="2"/>
    </font>
    <font>
      <i/>
      <sz val="10"/>
      <color rgb="FFFF0000"/>
      <name val="Calibri"/>
      <family val="2"/>
    </font>
    <font>
      <b/>
      <u/>
      <sz val="10"/>
      <name val="Calibri"/>
      <family val="2"/>
    </font>
    <font>
      <sz val="10"/>
      <color rgb="FFC00000"/>
      <name val="Calibri"/>
      <family val="2"/>
    </font>
    <font>
      <b/>
      <sz val="13"/>
      <name val="Arial"/>
      <family val="2"/>
    </font>
    <font>
      <b/>
      <sz val="10"/>
      <color rgb="FFFF0000"/>
      <name val="Calibri"/>
      <family val="2"/>
    </font>
    <font>
      <b/>
      <i/>
      <u/>
      <sz val="16"/>
      <name val="Calibri"/>
      <family val="2"/>
    </font>
    <font>
      <b/>
      <i/>
      <sz val="10"/>
      <color theme="7"/>
      <name val="Calibri"/>
      <family val="2"/>
    </font>
    <font>
      <b/>
      <sz val="14"/>
      <name val="Arial"/>
      <family val="2"/>
    </font>
    <font>
      <b/>
      <sz val="10"/>
      <color rgb="FFC00000"/>
      <name val="Calibri"/>
      <family val="2"/>
    </font>
    <font>
      <b/>
      <sz val="12"/>
      <color theme="9" tint="-0.249977111117893"/>
      <name val="Arial"/>
      <family val="2"/>
    </font>
    <font>
      <b/>
      <sz val="12"/>
      <color theme="0"/>
      <name val="Arial"/>
      <family val="2"/>
    </font>
    <font>
      <b/>
      <sz val="10"/>
      <color rgb="FF00B050"/>
      <name val="Calibri"/>
      <family val="2"/>
    </font>
    <font>
      <b/>
      <i/>
      <u/>
      <sz val="15"/>
      <color rgb="FFFF0000"/>
      <name val="Calibri"/>
      <family val="2"/>
    </font>
    <font>
      <i/>
      <sz val="10"/>
      <name val="Calibri"/>
      <family val="2"/>
    </font>
    <font>
      <b/>
      <sz val="14"/>
      <color rgb="FFC00000"/>
      <name val="Arial"/>
      <family val="2"/>
    </font>
    <font>
      <b/>
      <sz val="10"/>
      <color theme="9" tint="-0.249977111117893"/>
      <name val="Calibri"/>
      <family val="2"/>
    </font>
    <font>
      <b/>
      <sz val="10"/>
      <color theme="3" tint="-0.249977111117893"/>
      <name val="Calibri"/>
      <family val="2"/>
    </font>
    <font>
      <u val="singleAccounting"/>
      <sz val="10"/>
      <name val="Arial"/>
      <family val="2"/>
    </font>
    <font>
      <b/>
      <sz val="10"/>
      <color theme="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0000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0" borderId="0"/>
    <xf numFmtId="0" fontId="38" fillId="0" borderId="0"/>
    <xf numFmtId="0" fontId="7" fillId="0" borderId="0"/>
    <xf numFmtId="0" fontId="7" fillId="0" borderId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" fillId="0" borderId="0"/>
    <xf numFmtId="0" fontId="1" fillId="0" borderId="0"/>
  </cellStyleXfs>
  <cellXfs count="263">
    <xf numFmtId="0" fontId="0" fillId="0" borderId="0" xfId="0"/>
    <xf numFmtId="42" fontId="0" fillId="0" borderId="0" xfId="0" applyNumberFormat="1"/>
    <xf numFmtId="166" fontId="0" fillId="0" borderId="0" xfId="28" applyNumberFormat="1" applyFont="1"/>
    <xf numFmtId="0" fontId="24" fillId="0" borderId="0" xfId="41" applyFont="1"/>
    <xf numFmtId="0" fontId="24" fillId="0" borderId="0" xfId="42" applyFont="1"/>
    <xf numFmtId="0" fontId="25" fillId="0" borderId="0" xfId="0" applyFont="1"/>
    <xf numFmtId="0" fontId="26" fillId="0" borderId="0" xfId="0" applyFont="1"/>
    <xf numFmtId="0" fontId="25" fillId="0" borderId="0" xfId="0" applyFont="1" applyAlignment="1">
      <alignment horizontal="right"/>
    </xf>
    <xf numFmtId="42" fontId="26" fillId="0" borderId="0" xfId="0" applyNumberFormat="1" applyFont="1"/>
    <xf numFmtId="0" fontId="27" fillId="0" borderId="0" xfId="0" applyFont="1" applyAlignment="1">
      <alignment textRotation="255" wrapText="1"/>
    </xf>
    <xf numFmtId="0" fontId="26" fillId="0" borderId="0" xfId="0" applyFont="1" applyAlignment="1">
      <alignment horizontal="right"/>
    </xf>
    <xf numFmtId="41" fontId="28" fillId="24" borderId="0" xfId="0" applyNumberFormat="1" applyFont="1" applyFill="1" applyAlignment="1">
      <alignment horizontal="center" wrapText="1"/>
    </xf>
    <xf numFmtId="0" fontId="29" fillId="0" borderId="0" xfId="0" applyFont="1"/>
    <xf numFmtId="41" fontId="26" fillId="0" borderId="0" xfId="0" applyNumberFormat="1" applyFont="1"/>
    <xf numFmtId="42" fontId="25" fillId="0" borderId="0" xfId="29" applyNumberFormat="1" applyFont="1"/>
    <xf numFmtId="42" fontId="25" fillId="0" borderId="0" xfId="0" applyNumberFormat="1" applyFont="1"/>
    <xf numFmtId="0" fontId="30" fillId="0" borderId="0" xfId="0" applyFont="1"/>
    <xf numFmtId="0" fontId="31" fillId="0" borderId="0" xfId="0" applyFont="1"/>
    <xf numFmtId="0" fontId="27" fillId="0" borderId="0" xfId="0" applyFont="1" applyAlignment="1">
      <alignment horizontal="center" textRotation="255" wrapText="1"/>
    </xf>
    <xf numFmtId="0" fontId="26" fillId="0" borderId="0" xfId="0" applyFont="1" applyAlignment="1"/>
    <xf numFmtId="164" fontId="25" fillId="0" borderId="0" xfId="29" applyNumberFormat="1" applyFont="1"/>
    <xf numFmtId="0" fontId="26" fillId="0" borderId="0" xfId="0" applyFont="1" applyAlignment="1">
      <alignment horizontal="center"/>
    </xf>
    <xf numFmtId="0" fontId="32" fillId="0" borderId="0" xfId="0" applyFont="1" applyAlignment="1">
      <alignment horizontal="center" textRotation="255" wrapText="1"/>
    </xf>
    <xf numFmtId="0" fontId="26" fillId="0" borderId="0" xfId="0" applyFont="1" applyFill="1"/>
    <xf numFmtId="41" fontId="26" fillId="0" borderId="0" xfId="0" applyNumberFormat="1" applyFont="1" applyFill="1" applyAlignment="1"/>
    <xf numFmtId="41" fontId="26" fillId="0" borderId="0" xfId="29" applyNumberFormat="1" applyFont="1"/>
    <xf numFmtId="166" fontId="26" fillId="0" borderId="0" xfId="28" applyNumberFormat="1" applyFont="1"/>
    <xf numFmtId="44" fontId="26" fillId="0" borderId="0" xfId="0" applyNumberFormat="1" applyFont="1"/>
    <xf numFmtId="0" fontId="25" fillId="0" borderId="0" xfId="0" applyFont="1" applyAlignment="1">
      <alignment horizontal="center"/>
    </xf>
    <xf numFmtId="42" fontId="26" fillId="0" borderId="0" xfId="0" applyNumberFormat="1" applyFont="1" applyFill="1" applyAlignment="1">
      <alignment horizontal="center" wrapText="1"/>
    </xf>
    <xf numFmtId="164" fontId="25" fillId="0" borderId="0" xfId="0" applyNumberFormat="1" applyFont="1"/>
    <xf numFmtId="0" fontId="26" fillId="0" borderId="0" xfId="0" quotePrefix="1" applyFont="1"/>
    <xf numFmtId="0" fontId="29" fillId="0" borderId="0" xfId="0" applyFont="1" applyFill="1"/>
    <xf numFmtId="0" fontId="26" fillId="0" borderId="0" xfId="0" applyFont="1" applyFill="1" applyAlignment="1"/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right"/>
    </xf>
    <xf numFmtId="0" fontId="25" fillId="0" borderId="0" xfId="0" applyFont="1" applyFill="1"/>
    <xf numFmtId="42" fontId="26" fillId="0" borderId="0" xfId="0" applyNumberFormat="1" applyFont="1" applyFill="1"/>
    <xf numFmtId="0" fontId="26" fillId="0" borderId="0" xfId="0" quotePrefix="1" applyFont="1" applyFill="1"/>
    <xf numFmtId="164" fontId="25" fillId="0" borderId="0" xfId="29" applyNumberFormat="1" applyFont="1" applyFill="1"/>
    <xf numFmtId="42" fontId="26" fillId="0" borderId="0" xfId="29" applyNumberFormat="1" applyFont="1" applyFill="1"/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/>
    <xf numFmtId="42" fontId="26" fillId="0" borderId="0" xfId="0" applyNumberFormat="1" applyFont="1" applyFill="1" applyBorder="1"/>
    <xf numFmtId="41" fontId="26" fillId="0" borderId="0" xfId="0" applyNumberFormat="1" applyFont="1" applyBorder="1"/>
    <xf numFmtId="0" fontId="29" fillId="0" borderId="0" xfId="0" applyFont="1" applyBorder="1"/>
    <xf numFmtId="0" fontId="26" fillId="0" borderId="0" xfId="0" applyFont="1" applyBorder="1"/>
    <xf numFmtId="42" fontId="25" fillId="0" borderId="0" xfId="29" applyNumberFormat="1" applyFont="1" applyFill="1"/>
    <xf numFmtId="0" fontId="25" fillId="0" borderId="0" xfId="0" applyFont="1" applyFill="1" applyAlignment="1">
      <alignment horizontal="right"/>
    </xf>
    <xf numFmtId="0" fontId="27" fillId="0" borderId="10" xfId="0" applyFont="1" applyBorder="1" applyAlignment="1">
      <alignment textRotation="255" wrapText="1"/>
    </xf>
    <xf numFmtId="166" fontId="25" fillId="0" borderId="0" xfId="28" applyNumberFormat="1" applyFont="1" applyFill="1"/>
    <xf numFmtId="0" fontId="25" fillId="0" borderId="0" xfId="0" applyFont="1" applyBorder="1" applyAlignment="1">
      <alignment horizontal="right"/>
    </xf>
    <xf numFmtId="41" fontId="25" fillId="0" borderId="0" xfId="0" applyNumberFormat="1" applyFont="1" applyAlignment="1">
      <alignment horizontal="right"/>
    </xf>
    <xf numFmtId="1" fontId="25" fillId="0" borderId="0" xfId="0" applyNumberFormat="1" applyFont="1" applyAlignment="1">
      <alignment horizontal="right"/>
    </xf>
    <xf numFmtId="41" fontId="26" fillId="0" borderId="0" xfId="0" applyNumberFormat="1" applyFont="1" applyAlignment="1">
      <alignment horizontal="center"/>
    </xf>
    <xf numFmtId="41" fontId="25" fillId="0" borderId="0" xfId="29" applyNumberFormat="1" applyFont="1" applyFill="1"/>
    <xf numFmtId="42" fontId="26" fillId="0" borderId="0" xfId="0" applyNumberFormat="1" applyFont="1" applyBorder="1"/>
    <xf numFmtId="41" fontId="25" fillId="0" borderId="0" xfId="29" applyNumberFormat="1" applyFont="1"/>
    <xf numFmtId="41" fontId="25" fillId="0" borderId="0" xfId="0" applyNumberFormat="1" applyFont="1"/>
    <xf numFmtId="167" fontId="26" fillId="0" borderId="0" xfId="0" applyNumberFormat="1" applyFont="1"/>
    <xf numFmtId="43" fontId="26" fillId="0" borderId="0" xfId="0" applyNumberFormat="1" applyFont="1"/>
    <xf numFmtId="0" fontId="26" fillId="0" borderId="0" xfId="0" applyFont="1" applyFill="1" applyAlignment="1">
      <alignment horizontal="left"/>
    </xf>
    <xf numFmtId="168" fontId="26" fillId="0" borderId="0" xfId="0" applyNumberFormat="1" applyFont="1"/>
    <xf numFmtId="42" fontId="26" fillId="0" borderId="0" xfId="0" applyNumberFormat="1" applyFont="1" applyAlignment="1">
      <alignment horizontal="center"/>
    </xf>
    <xf numFmtId="42" fontId="25" fillId="0" borderId="0" xfId="0" applyNumberFormat="1" applyFont="1" applyAlignment="1">
      <alignment horizontal="center"/>
    </xf>
    <xf numFmtId="168" fontId="26" fillId="0" borderId="0" xfId="0" applyNumberFormat="1" applyFont="1" applyAlignment="1">
      <alignment horizontal="center"/>
    </xf>
    <xf numFmtId="10" fontId="26" fillId="0" borderId="0" xfId="0" applyNumberFormat="1" applyFont="1" applyAlignment="1">
      <alignment horizontal="center"/>
    </xf>
    <xf numFmtId="165" fontId="26" fillId="0" borderId="0" xfId="0" applyNumberFormat="1" applyFont="1" applyAlignment="1">
      <alignment horizontal="center" vertical="center"/>
    </xf>
    <xf numFmtId="165" fontId="26" fillId="0" borderId="0" xfId="0" applyNumberFormat="1" applyFont="1" applyBorder="1" applyAlignment="1">
      <alignment horizontal="center" vertical="center"/>
    </xf>
    <xf numFmtId="41" fontId="25" fillId="26" borderId="0" xfId="29" applyNumberFormat="1" applyFont="1" applyFill="1"/>
    <xf numFmtId="1" fontId="25" fillId="0" borderId="0" xfId="0" applyNumberFormat="1" applyFont="1" applyAlignment="1">
      <alignment horizontal="center"/>
    </xf>
    <xf numFmtId="42" fontId="25" fillId="26" borderId="0" xfId="0" applyNumberFormat="1" applyFont="1" applyFill="1"/>
    <xf numFmtId="41" fontId="26" fillId="0" borderId="11" xfId="0" applyNumberFormat="1" applyFont="1" applyBorder="1"/>
    <xf numFmtId="41" fontId="34" fillId="0" borderId="0" xfId="0" applyNumberFormat="1" applyFont="1"/>
    <xf numFmtId="42" fontId="25" fillId="26" borderId="0" xfId="29" applyNumberFormat="1" applyFont="1" applyFill="1"/>
    <xf numFmtId="42" fontId="26" fillId="0" borderId="11" xfId="0" applyNumberFormat="1" applyFont="1" applyBorder="1"/>
    <xf numFmtId="42" fontId="34" fillId="0" borderId="0" xfId="0" applyNumberFormat="1" applyFont="1"/>
    <xf numFmtId="0" fontId="25" fillId="28" borderId="0" xfId="0" applyFont="1" applyFill="1"/>
    <xf numFmtId="0" fontId="26" fillId="28" borderId="0" xfId="0" applyFont="1" applyFill="1" applyAlignment="1">
      <alignment horizontal="center"/>
    </xf>
    <xf numFmtId="0" fontId="26" fillId="28" borderId="0" xfId="0" applyFont="1" applyFill="1"/>
    <xf numFmtId="0" fontId="25" fillId="28" borderId="0" xfId="0" applyFont="1" applyFill="1" applyAlignment="1">
      <alignment horizontal="center"/>
    </xf>
    <xf numFmtId="0" fontId="25" fillId="28" borderId="0" xfId="0" applyFont="1" applyFill="1" applyAlignment="1"/>
    <xf numFmtId="0" fontId="25" fillId="0" borderId="0" xfId="0" applyFont="1" applyAlignment="1">
      <alignment horizontal="left"/>
    </xf>
    <xf numFmtId="41" fontId="25" fillId="0" borderId="0" xfId="0" applyNumberFormat="1" applyFont="1" applyAlignment="1">
      <alignment horizontal="left"/>
    </xf>
    <xf numFmtId="164" fontId="25" fillId="0" borderId="0" xfId="0" applyNumberFormat="1" applyFont="1" applyAlignment="1">
      <alignment horizontal="left"/>
    </xf>
    <xf numFmtId="0" fontId="25" fillId="0" borderId="0" xfId="0" applyFont="1" applyAlignment="1">
      <alignment horizontal="left" vertical="center"/>
    </xf>
    <xf numFmtId="0" fontId="25" fillId="26" borderId="0" xfId="0" applyFont="1" applyFill="1" applyAlignment="1">
      <alignment horizontal="left" vertical="center"/>
    </xf>
    <xf numFmtId="42" fontId="25" fillId="0" borderId="0" xfId="0" applyNumberFormat="1" applyFont="1" applyAlignment="1">
      <alignment horizontal="left"/>
    </xf>
    <xf numFmtId="0" fontId="36" fillId="0" borderId="0" xfId="0" applyFont="1"/>
    <xf numFmtId="166" fontId="36" fillId="0" borderId="0" xfId="28" applyNumberFormat="1" applyFont="1"/>
    <xf numFmtId="0" fontId="37" fillId="24" borderId="10" xfId="0" applyFont="1" applyFill="1" applyBorder="1" applyAlignment="1">
      <alignment horizontal="center" textRotation="255" wrapText="1"/>
    </xf>
    <xf numFmtId="0" fontId="37" fillId="24" borderId="10" xfId="0" applyFont="1" applyFill="1" applyBorder="1" applyAlignment="1">
      <alignment horizontal="center" wrapText="1"/>
    </xf>
    <xf numFmtId="0" fontId="37" fillId="25" borderId="10" xfId="0" applyFont="1" applyFill="1" applyBorder="1" applyAlignment="1">
      <alignment horizontal="center" wrapText="1"/>
    </xf>
    <xf numFmtId="166" fontId="37" fillId="24" borderId="12" xfId="28" applyNumberFormat="1" applyFont="1" applyFill="1" applyBorder="1" applyAlignment="1">
      <alignment horizontal="center" wrapText="1"/>
    </xf>
    <xf numFmtId="0" fontId="36" fillId="0" borderId="0" xfId="0" applyFont="1" applyAlignment="1">
      <alignment horizontal="center"/>
    </xf>
    <xf numFmtId="7" fontId="36" fillId="0" borderId="0" xfId="0" applyNumberFormat="1" applyFont="1"/>
    <xf numFmtId="7" fontId="36" fillId="0" borderId="0" xfId="0" applyNumberFormat="1" applyFont="1" applyFill="1"/>
    <xf numFmtId="0" fontId="37" fillId="25" borderId="0" xfId="0" applyFont="1" applyFill="1" applyBorder="1" applyAlignment="1">
      <alignment horizontal="center" wrapText="1"/>
    </xf>
    <xf numFmtId="0" fontId="24" fillId="0" borderId="0" xfId="41" applyFont="1" applyAlignment="1">
      <alignment horizontal="center"/>
    </xf>
    <xf numFmtId="0" fontId="24" fillId="0" borderId="0" xfId="42" applyFont="1" applyAlignment="1">
      <alignment horizontal="center"/>
    </xf>
    <xf numFmtId="41" fontId="25" fillId="0" borderId="0" xfId="0" applyNumberFormat="1" applyFont="1" applyAlignment="1">
      <alignment horizontal="center"/>
    </xf>
    <xf numFmtId="0" fontId="30" fillId="0" borderId="0" xfId="0" applyFont="1" applyFill="1"/>
    <xf numFmtId="42" fontId="24" fillId="0" borderId="0" xfId="42" applyNumberFormat="1" applyFont="1"/>
    <xf numFmtId="42" fontId="24" fillId="0" borderId="11" xfId="42" applyNumberFormat="1" applyFont="1" applyBorder="1"/>
    <xf numFmtId="0" fontId="24" fillId="0" borderId="0" xfId="42" applyFont="1" applyFill="1" applyAlignment="1">
      <alignment horizontal="center"/>
    </xf>
    <xf numFmtId="42" fontId="24" fillId="0" borderId="0" xfId="39" applyNumberFormat="1" applyFont="1"/>
    <xf numFmtId="42" fontId="24" fillId="0" borderId="0" xfId="39" applyNumberFormat="1" applyFont="1" applyFill="1"/>
    <xf numFmtId="42" fontId="24" fillId="0" borderId="11" xfId="39" applyNumberFormat="1" applyFont="1" applyFill="1" applyBorder="1"/>
    <xf numFmtId="42" fontId="24" fillId="0" borderId="0" xfId="39" applyNumberFormat="1" applyFont="1" applyFill="1" applyBorder="1"/>
    <xf numFmtId="42" fontId="24" fillId="0" borderId="14" xfId="39" applyNumberFormat="1" applyFont="1" applyFill="1" applyBorder="1"/>
    <xf numFmtId="42" fontId="24" fillId="0" borderId="14" xfId="39" applyNumberFormat="1" applyFont="1" applyBorder="1"/>
    <xf numFmtId="42" fontId="24" fillId="0" borderId="13" xfId="39" applyNumberFormat="1" applyFont="1" applyFill="1" applyBorder="1"/>
    <xf numFmtId="42" fontId="24" fillId="0" borderId="13" xfId="39" applyNumberFormat="1" applyFont="1" applyBorder="1"/>
    <xf numFmtId="42" fontId="26" fillId="0" borderId="11" xfId="0" applyNumberFormat="1" applyFont="1" applyFill="1" applyBorder="1"/>
    <xf numFmtId="42" fontId="26" fillId="0" borderId="14" xfId="0" applyNumberFormat="1" applyFont="1" applyFill="1" applyBorder="1"/>
    <xf numFmtId="42" fontId="26" fillId="0" borderId="13" xfId="0" applyNumberFormat="1" applyFont="1" applyFill="1" applyBorder="1"/>
    <xf numFmtId="0" fontId="26" fillId="27" borderId="0" xfId="0" applyFont="1" applyFill="1" applyAlignment="1">
      <alignment horizontal="center"/>
    </xf>
    <xf numFmtId="0" fontId="24" fillId="0" borderId="0" xfId="39" applyFont="1" applyFill="1" applyAlignment="1">
      <alignment horizontal="center"/>
    </xf>
    <xf numFmtId="42" fontId="26" fillId="0" borderId="14" xfId="0" applyNumberFormat="1" applyFont="1" applyBorder="1"/>
    <xf numFmtId="42" fontId="26" fillId="0" borderId="13" xfId="0" applyNumberFormat="1" applyFont="1" applyBorder="1"/>
    <xf numFmtId="42" fontId="26" fillId="0" borderId="11" xfId="0" applyNumberFormat="1" applyFont="1" applyBorder="1" applyAlignment="1"/>
    <xf numFmtId="42" fontId="26" fillId="0" borderId="13" xfId="0" applyNumberFormat="1" applyFont="1" applyBorder="1" applyAlignment="1"/>
    <xf numFmtId="0" fontId="25" fillId="0" borderId="0" xfId="0" applyFont="1" applyBorder="1" applyAlignment="1">
      <alignment horizontal="left" vertical="center"/>
    </xf>
    <xf numFmtId="42" fontId="33" fillId="0" borderId="0" xfId="40" applyNumberFormat="1" applyFont="1" applyFill="1"/>
    <xf numFmtId="42" fontId="24" fillId="0" borderId="0" xfId="40" applyNumberFormat="1" applyFont="1"/>
    <xf numFmtId="42" fontId="33" fillId="26" borderId="0" xfId="40" applyNumberFormat="1" applyFont="1" applyFill="1"/>
    <xf numFmtId="41" fontId="25" fillId="26" borderId="0" xfId="29" applyNumberFormat="1" applyFont="1" applyFill="1" applyAlignment="1">
      <alignment horizontal="right"/>
    </xf>
    <xf numFmtId="42" fontId="24" fillId="30" borderId="14" xfId="39" applyNumberFormat="1" applyFont="1" applyFill="1" applyBorder="1"/>
    <xf numFmtId="42" fontId="26" fillId="0" borderId="0" xfId="0" applyNumberFormat="1" applyFont="1" applyAlignment="1">
      <alignment horizontal="right"/>
    </xf>
    <xf numFmtId="42" fontId="26" fillId="0" borderId="0" xfId="0" applyNumberFormat="1" applyFont="1" applyBorder="1" applyAlignment="1">
      <alignment horizontal="right"/>
    </xf>
    <xf numFmtId="42" fontId="39" fillId="0" borderId="0" xfId="0" applyNumberFormat="1" applyFont="1" applyAlignment="1">
      <alignment horizontal="right"/>
    </xf>
    <xf numFmtId="42" fontId="39" fillId="0" borderId="0" xfId="0" applyNumberFormat="1" applyFont="1" applyBorder="1" applyAlignment="1">
      <alignment horizontal="right"/>
    </xf>
    <xf numFmtId="42" fontId="39" fillId="0" borderId="0" xfId="0" applyNumberFormat="1" applyFont="1" applyFill="1" applyAlignment="1">
      <alignment horizontal="right"/>
    </xf>
    <xf numFmtId="42" fontId="26" fillId="0" borderId="0" xfId="0" applyNumberFormat="1" applyFont="1" applyFill="1" applyAlignment="1">
      <alignment horizontal="right"/>
    </xf>
    <xf numFmtId="42" fontId="26" fillId="0" borderId="0" xfId="0" applyNumberFormat="1" applyFont="1" applyAlignment="1">
      <alignment horizontal="right" vertical="center"/>
    </xf>
    <xf numFmtId="42" fontId="39" fillId="0" borderId="0" xfId="0" applyNumberFormat="1" applyFont="1" applyAlignment="1">
      <alignment horizontal="right" vertical="center"/>
    </xf>
    <xf numFmtId="42" fontId="39" fillId="0" borderId="0" xfId="0" applyNumberFormat="1" applyFont="1" applyBorder="1" applyAlignment="1">
      <alignment horizontal="right" vertical="center"/>
    </xf>
    <xf numFmtId="42" fontId="25" fillId="0" borderId="0" xfId="29" applyNumberFormat="1" applyFont="1" applyAlignment="1">
      <alignment horizontal="right"/>
    </xf>
    <xf numFmtId="42" fontId="26" fillId="26" borderId="0" xfId="0" applyNumberFormat="1" applyFont="1" applyFill="1" applyAlignment="1">
      <alignment horizontal="left"/>
    </xf>
    <xf numFmtId="0" fontId="26" fillId="26" borderId="0" xfId="0" applyFont="1" applyFill="1"/>
    <xf numFmtId="0" fontId="25" fillId="26" borderId="0" xfId="0" applyFont="1" applyFill="1" applyAlignment="1">
      <alignment horizontal="left"/>
    </xf>
    <xf numFmtId="168" fontId="26" fillId="26" borderId="0" xfId="0" applyNumberFormat="1" applyFont="1" applyFill="1"/>
    <xf numFmtId="0" fontId="24" fillId="0" borderId="0" xfId="41" applyFont="1" applyAlignment="1">
      <alignment horizontal="left"/>
    </xf>
    <xf numFmtId="42" fontId="40" fillId="0" borderId="0" xfId="0" applyNumberFormat="1" applyFont="1" applyBorder="1" applyAlignment="1">
      <alignment horizontal="left"/>
    </xf>
    <xf numFmtId="42" fontId="25" fillId="28" borderId="0" xfId="0" applyNumberFormat="1" applyFont="1" applyFill="1" applyAlignment="1">
      <alignment horizontal="center"/>
    </xf>
    <xf numFmtId="41" fontId="25" fillId="28" borderId="0" xfId="0" applyNumberFormat="1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28" borderId="0" xfId="0" applyFont="1" applyFill="1" applyAlignment="1">
      <alignment horizontal="center"/>
    </xf>
    <xf numFmtId="0" fontId="43" fillId="0" borderId="0" xfId="0" applyFont="1"/>
    <xf numFmtId="0" fontId="24" fillId="0" borderId="0" xfId="39" applyFont="1" applyFill="1"/>
    <xf numFmtId="169" fontId="26" fillId="0" borderId="0" xfId="0" applyNumberFormat="1" applyFont="1"/>
    <xf numFmtId="168" fontId="26" fillId="0" borderId="0" xfId="0" applyNumberFormat="1" applyFont="1" applyAlignment="1">
      <alignment horizontal="right"/>
    </xf>
    <xf numFmtId="168" fontId="44" fillId="0" borderId="0" xfId="0" applyNumberFormat="1" applyFont="1" applyAlignment="1">
      <alignment horizontal="center"/>
    </xf>
    <xf numFmtId="41" fontId="26" fillId="29" borderId="0" xfId="0" applyNumberFormat="1" applyFont="1" applyFill="1"/>
    <xf numFmtId="0" fontId="46" fillId="0" borderId="0" xfId="0" applyFont="1"/>
    <xf numFmtId="0" fontId="36" fillId="32" borderId="10" xfId="0" applyFont="1" applyFill="1" applyBorder="1" applyAlignment="1">
      <alignment horizontal="center"/>
    </xf>
    <xf numFmtId="0" fontId="36" fillId="32" borderId="10" xfId="0" applyFont="1" applyFill="1" applyBorder="1"/>
    <xf numFmtId="44" fontId="36" fillId="32" borderId="10" xfId="0" applyNumberFormat="1" applyFont="1" applyFill="1" applyBorder="1"/>
    <xf numFmtId="42" fontId="36" fillId="32" borderId="10" xfId="0" applyNumberFormat="1" applyFont="1" applyFill="1" applyBorder="1"/>
    <xf numFmtId="0" fontId="36" fillId="32" borderId="0" xfId="0" applyFont="1" applyFill="1"/>
    <xf numFmtId="0" fontId="36" fillId="32" borderId="0" xfId="0" applyFont="1" applyFill="1" applyAlignment="1">
      <alignment horizontal="center"/>
    </xf>
    <xf numFmtId="44" fontId="36" fillId="32" borderId="0" xfId="0" applyNumberFormat="1" applyFont="1" applyFill="1"/>
    <xf numFmtId="42" fontId="36" fillId="32" borderId="0" xfId="0" applyNumberFormat="1" applyFont="1" applyFill="1"/>
    <xf numFmtId="42" fontId="35" fillId="32" borderId="0" xfId="0" applyNumberFormat="1" applyFont="1" applyFill="1"/>
    <xf numFmtId="44" fontId="36" fillId="32" borderId="0" xfId="0" applyNumberFormat="1" applyFont="1" applyFill="1" applyBorder="1"/>
    <xf numFmtId="42" fontId="26" fillId="27" borderId="11" xfId="0" applyNumberFormat="1" applyFont="1" applyFill="1" applyBorder="1"/>
    <xf numFmtId="42" fontId="34" fillId="26" borderId="0" xfId="0" applyNumberFormat="1" applyFont="1" applyFill="1"/>
    <xf numFmtId="41" fontId="34" fillId="26" borderId="0" xfId="0" applyNumberFormat="1" applyFont="1" applyFill="1"/>
    <xf numFmtId="0" fontId="48" fillId="33" borderId="0" xfId="0" applyFont="1" applyFill="1" applyAlignment="1">
      <alignment horizontal="center"/>
    </xf>
    <xf numFmtId="42" fontId="24" fillId="30" borderId="0" xfId="39" applyNumberFormat="1" applyFont="1" applyFill="1"/>
    <xf numFmtId="42" fontId="24" fillId="34" borderId="0" xfId="39" applyNumberFormat="1" applyFont="1" applyFill="1"/>
    <xf numFmtId="42" fontId="24" fillId="34" borderId="11" xfId="39" applyNumberFormat="1" applyFont="1" applyFill="1" applyBorder="1"/>
    <xf numFmtId="42" fontId="26" fillId="0" borderId="0" xfId="0" applyNumberFormat="1" applyFont="1" applyFill="1" applyAlignment="1">
      <alignment horizontal="left"/>
    </xf>
    <xf numFmtId="42" fontId="49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42" fontId="26" fillId="0" borderId="14" xfId="40" applyNumberFormat="1" applyFont="1" applyFill="1" applyBorder="1"/>
    <xf numFmtId="42" fontId="26" fillId="0" borderId="13" xfId="40" applyNumberFormat="1" applyFont="1" applyFill="1" applyBorder="1"/>
    <xf numFmtId="42" fontId="36" fillId="0" borderId="0" xfId="0" applyNumberFormat="1" applyFont="1" applyFill="1"/>
    <xf numFmtId="42" fontId="34" fillId="0" borderId="0" xfId="0" applyNumberFormat="1" applyFont="1" applyFill="1"/>
    <xf numFmtId="41" fontId="34" fillId="0" borderId="0" xfId="0" applyNumberFormat="1" applyFont="1" applyFill="1"/>
    <xf numFmtId="41" fontId="25" fillId="28" borderId="11" xfId="0" applyNumberFormat="1" applyFont="1" applyFill="1" applyBorder="1" applyAlignment="1">
      <alignment horizontal="center"/>
    </xf>
    <xf numFmtId="0" fontId="50" fillId="0" borderId="0" xfId="0" applyFont="1"/>
    <xf numFmtId="0" fontId="50" fillId="26" borderId="0" xfId="0" applyFont="1" applyFill="1"/>
    <xf numFmtId="0" fontId="50" fillId="31" borderId="0" xfId="0" applyFont="1" applyFill="1" applyAlignment="1">
      <alignment horizontal="left"/>
    </xf>
    <xf numFmtId="8" fontId="2" fillId="0" borderId="0" xfId="48" applyNumberFormat="1" applyAlignment="1">
      <alignment horizontal="center"/>
    </xf>
    <xf numFmtId="0" fontId="24" fillId="0" borderId="0" xfId="40" applyFont="1" applyFill="1" applyAlignment="1">
      <alignment horizontal="center"/>
    </xf>
    <xf numFmtId="0" fontId="24" fillId="0" borderId="0" xfId="0" applyFont="1" applyFill="1"/>
    <xf numFmtId="0" fontId="24" fillId="0" borderId="0" xfId="40" applyFont="1" applyFill="1"/>
    <xf numFmtId="0" fontId="24" fillId="0" borderId="0" xfId="40" applyFont="1" applyFill="1" applyAlignment="1">
      <alignment horizontal="center" vertical="center"/>
    </xf>
    <xf numFmtId="0" fontId="24" fillId="0" borderId="0" xfId="40" applyFont="1" applyFill="1" applyAlignment="1">
      <alignment horizontal="left" vertical="center"/>
    </xf>
    <xf numFmtId="0" fontId="24" fillId="0" borderId="0" xfId="40" applyFont="1" applyFill="1" applyBorder="1" applyAlignment="1">
      <alignment horizontal="center" vertical="center"/>
    </xf>
    <xf numFmtId="0" fontId="24" fillId="0" borderId="0" xfId="40" applyFont="1" applyFill="1" applyBorder="1" applyAlignment="1">
      <alignment horizontal="left" vertical="center"/>
    </xf>
    <xf numFmtId="0" fontId="51" fillId="0" borderId="0" xfId="0" applyFont="1"/>
    <xf numFmtId="42" fontId="36" fillId="32" borderId="0" xfId="28" applyNumberFormat="1" applyFont="1" applyFill="1"/>
    <xf numFmtId="42" fontId="36" fillId="32" borderId="11" xfId="28" applyNumberFormat="1" applyFont="1" applyFill="1" applyBorder="1"/>
    <xf numFmtId="0" fontId="52" fillId="24" borderId="10" xfId="0" applyFont="1" applyFill="1" applyBorder="1" applyAlignment="1">
      <alignment horizontal="center" wrapText="1"/>
    </xf>
    <xf numFmtId="0" fontId="24" fillId="0" borderId="0" xfId="41" applyFont="1" applyFill="1" applyAlignment="1">
      <alignment horizontal="center"/>
    </xf>
    <xf numFmtId="0" fontId="53" fillId="24" borderId="10" xfId="0" applyFont="1" applyFill="1" applyBorder="1" applyAlignment="1">
      <alignment horizontal="center" wrapText="1"/>
    </xf>
    <xf numFmtId="42" fontId="24" fillId="34" borderId="0" xfId="39" applyNumberFormat="1" applyFont="1" applyFill="1" applyBorder="1"/>
    <xf numFmtId="42" fontId="24" fillId="0" borderId="13" xfId="40" applyNumberFormat="1" applyFont="1" applyFill="1" applyBorder="1"/>
    <xf numFmtId="42" fontId="24" fillId="0" borderId="11" xfId="40" applyNumberFormat="1" applyFont="1" applyBorder="1"/>
    <xf numFmtId="41" fontId="47" fillId="0" borderId="0" xfId="0" applyNumberFormat="1" applyFont="1"/>
    <xf numFmtId="0" fontId="55" fillId="29" borderId="0" xfId="0" applyFont="1" applyFill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24" fillId="36" borderId="0" xfId="39" applyFont="1" applyFill="1" applyAlignment="1">
      <alignment horizontal="center"/>
    </xf>
    <xf numFmtId="42" fontId="24" fillId="37" borderId="14" xfId="39" applyNumberFormat="1" applyFont="1" applyFill="1" applyBorder="1"/>
    <xf numFmtId="42" fontId="54" fillId="0" borderId="0" xfId="0" applyNumberFormat="1" applyFont="1" applyAlignment="1">
      <alignment horizontal="center"/>
    </xf>
    <xf numFmtId="42" fontId="26" fillId="37" borderId="14" xfId="0" applyNumberFormat="1" applyFont="1" applyFill="1" applyBorder="1"/>
    <xf numFmtId="42" fontId="26" fillId="37" borderId="13" xfId="0" applyNumberFormat="1" applyFont="1" applyFill="1" applyBorder="1"/>
    <xf numFmtId="42" fontId="26" fillId="37" borderId="0" xfId="0" applyNumberFormat="1" applyFont="1" applyFill="1"/>
    <xf numFmtId="42" fontId="26" fillId="35" borderId="0" xfId="0" applyNumberFormat="1" applyFont="1" applyFill="1"/>
    <xf numFmtId="42" fontId="26" fillId="35" borderId="11" xfId="0" applyNumberFormat="1" applyFont="1" applyFill="1" applyBorder="1"/>
    <xf numFmtId="0" fontId="26" fillId="0" borderId="0" xfId="39" applyFont="1" applyFill="1" applyAlignment="1">
      <alignment horizontal="center"/>
    </xf>
    <xf numFmtId="44" fontId="26" fillId="0" borderId="11" xfId="0" applyNumberFormat="1" applyFont="1" applyBorder="1"/>
    <xf numFmtId="0" fontId="24" fillId="38" borderId="0" xfId="40" applyFont="1" applyFill="1" applyAlignment="1">
      <alignment horizontal="center" vertical="center"/>
    </xf>
    <xf numFmtId="0" fontId="24" fillId="39" borderId="0" xfId="39" applyFont="1" applyFill="1" applyAlignment="1">
      <alignment horizontal="center"/>
    </xf>
    <xf numFmtId="0" fontId="26" fillId="0" borderId="0" xfId="39" applyFont="1" applyFill="1"/>
    <xf numFmtId="42" fontId="26" fillId="0" borderId="14" xfId="39" applyNumberFormat="1" applyFont="1" applyFill="1" applyBorder="1"/>
    <xf numFmtId="42" fontId="26" fillId="0" borderId="13" xfId="39" applyNumberFormat="1" applyFont="1" applyFill="1" applyBorder="1"/>
    <xf numFmtId="42" fontId="26" fillId="37" borderId="14" xfId="40" applyNumberFormat="1" applyFont="1" applyFill="1" applyBorder="1"/>
    <xf numFmtId="42" fontId="59" fillId="0" borderId="0" xfId="0" applyNumberFormat="1" applyFont="1" applyAlignment="1">
      <alignment horizontal="left"/>
    </xf>
    <xf numFmtId="42" fontId="60" fillId="0" borderId="0" xfId="0" applyNumberFormat="1" applyFont="1"/>
    <xf numFmtId="42" fontId="24" fillId="0" borderId="0" xfId="42" applyNumberFormat="1" applyFont="1" applyFill="1"/>
    <xf numFmtId="41" fontId="61" fillId="24" borderId="0" xfId="0" applyNumberFormat="1" applyFont="1" applyFill="1" applyAlignment="1">
      <alignment horizontal="center" wrapText="1"/>
    </xf>
    <xf numFmtId="41" fontId="25" fillId="28" borderId="0" xfId="29" applyNumberFormat="1" applyFont="1" applyFill="1"/>
    <xf numFmtId="0" fontId="24" fillId="29" borderId="0" xfId="39" applyFont="1" applyFill="1" applyAlignment="1">
      <alignment horizontal="center"/>
    </xf>
    <xf numFmtId="0" fontId="26" fillId="29" borderId="0" xfId="0" applyFont="1" applyFill="1"/>
    <xf numFmtId="0" fontId="24" fillId="29" borderId="0" xfId="39" applyFont="1" applyFill="1"/>
    <xf numFmtId="42" fontId="24" fillId="29" borderId="14" xfId="39" applyNumberFormat="1" applyFont="1" applyFill="1" applyBorder="1"/>
    <xf numFmtId="42" fontId="24" fillId="29" borderId="0" xfId="39" applyNumberFormat="1" applyFont="1" applyFill="1"/>
    <xf numFmtId="42" fontId="25" fillId="28" borderId="0" xfId="29" applyNumberFormat="1" applyFont="1" applyFill="1"/>
    <xf numFmtId="42" fontId="39" fillId="0" borderId="0" xfId="0" applyNumberFormat="1" applyFont="1" applyAlignment="1">
      <alignment horizontal="center"/>
    </xf>
    <xf numFmtId="41" fontId="25" fillId="28" borderId="0" xfId="29" applyNumberFormat="1" applyFont="1" applyFill="1" applyAlignment="1">
      <alignment horizontal="right"/>
    </xf>
    <xf numFmtId="42" fontId="33" fillId="28" borderId="0" xfId="40" applyNumberFormat="1" applyFont="1" applyFill="1"/>
    <xf numFmtId="42" fontId="26" fillId="0" borderId="11" xfId="0" applyNumberFormat="1" applyFont="1" applyFill="1" applyBorder="1" applyAlignment="1">
      <alignment horizontal="center" wrapText="1"/>
    </xf>
    <xf numFmtId="42" fontId="24" fillId="37" borderId="0" xfId="39" applyNumberFormat="1" applyFont="1" applyFill="1"/>
    <xf numFmtId="42" fontId="25" fillId="28" borderId="0" xfId="0" applyNumberFormat="1" applyFont="1" applyFill="1"/>
    <xf numFmtId="42" fontId="34" fillId="28" borderId="0" xfId="0" applyNumberFormat="1" applyFont="1" applyFill="1"/>
    <xf numFmtId="41" fontId="58" fillId="24" borderId="0" xfId="0" applyNumberFormat="1" applyFont="1" applyFill="1" applyAlignment="1">
      <alignment horizontal="center" vertical="center" wrapText="1"/>
    </xf>
    <xf numFmtId="41" fontId="61" fillId="24" borderId="0" xfId="0" applyNumberFormat="1" applyFont="1" applyFill="1" applyAlignment="1">
      <alignment horizontal="center" vertical="center" wrapText="1"/>
    </xf>
    <xf numFmtId="41" fontId="34" fillId="28" borderId="0" xfId="0" applyNumberFormat="1" applyFont="1" applyFill="1"/>
    <xf numFmtId="42" fontId="24" fillId="0" borderId="14" xfId="40" applyNumberFormat="1" applyFont="1" applyFill="1" applyBorder="1"/>
    <xf numFmtId="42" fontId="24" fillId="0" borderId="0" xfId="40" applyNumberFormat="1" applyFont="1" applyBorder="1"/>
    <xf numFmtId="42" fontId="24" fillId="0" borderId="14" xfId="40" applyNumberFormat="1" applyFont="1" applyBorder="1"/>
    <xf numFmtId="42" fontId="24" fillId="0" borderId="14" xfId="40" applyNumberFormat="1" applyFont="1" applyFill="1" applyBorder="1" applyAlignment="1">
      <alignment horizontal="center" vertical="center"/>
    </xf>
    <xf numFmtId="42" fontId="24" fillId="0" borderId="13" xfId="40" applyNumberFormat="1" applyFont="1" applyBorder="1"/>
    <xf numFmtId="0" fontId="24" fillId="28" borderId="0" xfId="40" applyFont="1" applyFill="1" applyAlignment="1">
      <alignment horizontal="center"/>
    </xf>
    <xf numFmtId="0" fontId="24" fillId="28" borderId="0" xfId="40" applyFont="1" applyFill="1"/>
    <xf numFmtId="42" fontId="24" fillId="0" borderId="0" xfId="40" applyNumberFormat="1" applyFont="1" applyAlignment="1">
      <alignment horizontal="center" vertical="center"/>
    </xf>
    <xf numFmtId="42" fontId="24" fillId="0" borderId="11" xfId="40" applyNumberFormat="1" applyFont="1" applyBorder="1" applyAlignment="1">
      <alignment horizontal="center" vertical="center"/>
    </xf>
    <xf numFmtId="42" fontId="24" fillId="0" borderId="13" xfId="40" applyNumberFormat="1" applyFont="1" applyFill="1" applyBorder="1" applyAlignment="1">
      <alignment horizontal="center" vertical="center"/>
    </xf>
    <xf numFmtId="42" fontId="24" fillId="37" borderId="14" xfId="40" applyNumberFormat="1" applyFont="1" applyFill="1" applyBorder="1"/>
    <xf numFmtId="42" fontId="24" fillId="0" borderId="11" xfId="40" applyNumberFormat="1" applyFont="1" applyFill="1" applyBorder="1"/>
    <xf numFmtId="0" fontId="64" fillId="0" borderId="0" xfId="0" applyFont="1" applyAlignment="1">
      <alignment horizontal="center"/>
    </xf>
    <xf numFmtId="0" fontId="64" fillId="0" borderId="0" xfId="0" applyFont="1"/>
    <xf numFmtId="6" fontId="39" fillId="0" borderId="0" xfId="0" applyNumberFormat="1" applyFont="1" applyAlignment="1">
      <alignment horizontal="right"/>
    </xf>
    <xf numFmtId="6" fontId="25" fillId="28" borderId="0" xfId="29" applyNumberFormat="1" applyFont="1" applyFill="1"/>
    <xf numFmtId="42" fontId="26" fillId="0" borderId="16" xfId="0" applyNumberFormat="1" applyFont="1" applyBorder="1"/>
    <xf numFmtId="42" fontId="64" fillId="0" borderId="16" xfId="0" applyNumberFormat="1" applyFont="1" applyBorder="1" applyAlignment="1">
      <alignment horizontal="center" vertical="center"/>
    </xf>
    <xf numFmtId="6" fontId="26" fillId="0" borderId="16" xfId="0" applyNumberFormat="1" applyFont="1" applyBorder="1"/>
    <xf numFmtId="6" fontId="26" fillId="0" borderId="15" xfId="0" applyNumberFormat="1" applyFont="1" applyBorder="1"/>
    <xf numFmtId="42" fontId="57" fillId="26" borderId="0" xfId="0" applyNumberFormat="1" applyFont="1" applyFill="1"/>
  </cellXfs>
  <cellStyles count="5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49"/>
    <cellStyle name="Normal_10 Ed E" xfId="48"/>
    <cellStyle name="Normal_10 EdFund E" xfId="39"/>
    <cellStyle name="Normal_10 EdFund E_1" xfId="40"/>
    <cellStyle name="Normal_Sheet2" xfId="41"/>
    <cellStyle name="Normal_Sheet3" xfId="42"/>
    <cellStyle name="Note" xfId="43" builtinId="10" customBuiltin="1"/>
    <cellStyle name="Output" xfId="44" builtinId="21" customBuiltin="1"/>
    <cellStyle name="Title" xfId="45" builtinId="15" customBuiltin="1"/>
    <cellStyle name="Total" xfId="46" builtinId="25" customBuiltin="1"/>
    <cellStyle name="Warning Text" xfId="47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136</xdr:row>
      <xdr:rowOff>19050</xdr:rowOff>
    </xdr:from>
    <xdr:to>
      <xdr:col>8</xdr:col>
      <xdr:colOff>0</xdr:colOff>
      <xdr:row>165</xdr:row>
      <xdr:rowOff>0</xdr:rowOff>
    </xdr:to>
    <xdr:sp macro="" textlink="">
      <xdr:nvSpPr>
        <xdr:cNvPr id="6600" name="AutoShape 8">
          <a:extLst>
            <a:ext uri="{FF2B5EF4-FFF2-40B4-BE49-F238E27FC236}">
              <a16:creationId xmlns:a16="http://schemas.microsoft.com/office/drawing/2014/main" id="{00000000-0008-0000-0100-0000C8190000}"/>
            </a:ext>
          </a:extLst>
        </xdr:cNvPr>
        <xdr:cNvSpPr>
          <a:spLocks/>
        </xdr:cNvSpPr>
      </xdr:nvSpPr>
      <xdr:spPr bwMode="auto">
        <a:xfrm>
          <a:off x="8591550" y="20345400"/>
          <a:ext cx="0" cy="354330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136</xdr:row>
      <xdr:rowOff>19050</xdr:rowOff>
    </xdr:from>
    <xdr:to>
      <xdr:col>8</xdr:col>
      <xdr:colOff>0</xdr:colOff>
      <xdr:row>167</xdr:row>
      <xdr:rowOff>0</xdr:rowOff>
    </xdr:to>
    <xdr:sp macro="" textlink="">
      <xdr:nvSpPr>
        <xdr:cNvPr id="6" name="AutoShape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/>
        </xdr:cNvSpPr>
      </xdr:nvSpPr>
      <xdr:spPr bwMode="auto">
        <a:xfrm>
          <a:off x="8924925" y="26279475"/>
          <a:ext cx="0" cy="531495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indexed="16"/>
    <pageSetUpPr fitToPage="1"/>
  </sheetPr>
  <dimension ref="A1:T73"/>
  <sheetViews>
    <sheetView topLeftCell="C1" zoomScale="130" zoomScaleNormal="130" workbookViewId="0">
      <selection activeCell="C1" sqref="C1"/>
    </sheetView>
  </sheetViews>
  <sheetFormatPr defaultColWidth="9.140625" defaultRowHeight="12.75" x14ac:dyDescent="0.2"/>
  <cols>
    <col min="1" max="1" width="5.140625" style="6" hidden="1" customWidth="1"/>
    <col min="2" max="2" width="7" style="6" hidden="1" customWidth="1"/>
    <col min="3" max="3" width="3.85546875" style="6" customWidth="1"/>
    <col min="4" max="4" width="5" style="6" hidden="1" customWidth="1"/>
    <col min="5" max="5" width="1.7109375" style="6" hidden="1" customWidth="1"/>
    <col min="6" max="6" width="6.7109375" style="6" hidden="1" customWidth="1"/>
    <col min="7" max="7" width="1.7109375" style="6" hidden="1" customWidth="1"/>
    <col min="8" max="8" width="5.42578125" style="6" hidden="1" customWidth="1"/>
    <col min="9" max="9" width="1.42578125" style="6" hidden="1" customWidth="1"/>
    <col min="10" max="10" width="24.42578125" style="6" customWidth="1"/>
    <col min="11" max="11" width="1.28515625" style="10" customWidth="1"/>
    <col min="12" max="12" width="1.5703125" style="6" customWidth="1"/>
    <col min="13" max="13" width="56.85546875" style="6" customWidth="1"/>
    <col min="14" max="15" width="15.7109375" style="6" customWidth="1"/>
    <col min="16" max="16" width="16.5703125" style="6" bestFit="1" customWidth="1"/>
    <col min="17" max="17" width="3" style="6" customWidth="1"/>
    <col min="18" max="18" width="7.7109375" style="7" bestFit="1" customWidth="1"/>
    <col min="19" max="32" width="14.7109375" style="6" customWidth="1"/>
    <col min="33" max="16384" width="9.140625" style="6"/>
  </cols>
  <sheetData>
    <row r="1" spans="2:20" ht="19.5" x14ac:dyDescent="0.3">
      <c r="C1" s="16" t="s">
        <v>0</v>
      </c>
      <c r="D1" s="16"/>
      <c r="E1" s="16"/>
      <c r="F1" s="16"/>
      <c r="G1" s="16"/>
      <c r="H1" s="16"/>
      <c r="J1" s="16"/>
      <c r="M1" s="202" t="s">
        <v>1</v>
      </c>
    </row>
    <row r="2" spans="2:20" ht="15.75" x14ac:dyDescent="0.25">
      <c r="C2" s="16" t="s">
        <v>2</v>
      </c>
      <c r="D2" s="16"/>
      <c r="E2" s="16"/>
      <c r="F2" s="16"/>
      <c r="G2" s="16"/>
      <c r="H2" s="16"/>
      <c r="J2" s="16"/>
      <c r="M2" s="17"/>
    </row>
    <row r="3" spans="2:20" x14ac:dyDescent="0.2">
      <c r="D3" s="5" t="s">
        <v>3</v>
      </c>
      <c r="J3" s="5" t="s">
        <v>3</v>
      </c>
    </row>
    <row r="4" spans="2:20" ht="45" customHeight="1" x14ac:dyDescent="0.35">
      <c r="B4" s="6" t="s">
        <v>4</v>
      </c>
      <c r="C4" s="18" t="s">
        <v>5</v>
      </c>
      <c r="D4" s="5" t="s">
        <v>6</v>
      </c>
      <c r="J4" s="5" t="s">
        <v>6</v>
      </c>
      <c r="M4" s="168" t="s">
        <v>7</v>
      </c>
      <c r="N4" s="239" t="s">
        <v>8</v>
      </c>
      <c r="O4" s="240" t="s">
        <v>9</v>
      </c>
      <c r="R4" s="7" t="s">
        <v>10</v>
      </c>
    </row>
    <row r="5" spans="2:20" x14ac:dyDescent="0.2">
      <c r="C5" s="12"/>
      <c r="D5" s="6">
        <v>10</v>
      </c>
      <c r="E5" s="6" t="s">
        <v>11</v>
      </c>
      <c r="F5" s="6">
        <v>1111</v>
      </c>
      <c r="I5" s="19"/>
      <c r="J5" s="3" t="s">
        <v>12</v>
      </c>
      <c r="K5" s="19"/>
      <c r="L5" s="19"/>
      <c r="M5" s="6" t="s">
        <v>13</v>
      </c>
      <c r="N5" s="8">
        <v>3023708</v>
      </c>
      <c r="O5" s="8">
        <f>+N5</f>
        <v>3023708</v>
      </c>
    </row>
    <row r="6" spans="2:20" x14ac:dyDescent="0.2">
      <c r="C6" s="12"/>
      <c r="D6" s="6">
        <v>10</v>
      </c>
      <c r="E6" s="6" t="s">
        <v>11</v>
      </c>
      <c r="F6" s="6">
        <v>1112</v>
      </c>
      <c r="J6" s="3" t="s">
        <v>14</v>
      </c>
      <c r="M6" s="6" t="s">
        <v>15</v>
      </c>
      <c r="N6" s="8">
        <v>2786070</v>
      </c>
      <c r="O6" s="8">
        <f>SUM(2657037.45+40000)</f>
        <v>2697037.45</v>
      </c>
      <c r="T6" s="8"/>
    </row>
    <row r="7" spans="2:20" x14ac:dyDescent="0.2">
      <c r="C7" s="12"/>
      <c r="D7" s="6">
        <v>10</v>
      </c>
      <c r="E7" s="6" t="s">
        <v>11</v>
      </c>
      <c r="F7" s="6">
        <v>1113</v>
      </c>
      <c r="J7" s="3" t="s">
        <v>16</v>
      </c>
      <c r="M7" s="6" t="s">
        <v>17</v>
      </c>
      <c r="N7" s="8">
        <v>-100000</v>
      </c>
      <c r="O7" s="8">
        <v>-35000</v>
      </c>
      <c r="P7" s="13">
        <f>SUM(O5:O7)</f>
        <v>5685745.4500000002</v>
      </c>
      <c r="R7" s="7">
        <v>1100</v>
      </c>
      <c r="S7" s="8"/>
    </row>
    <row r="8" spans="2:20" hidden="1" x14ac:dyDescent="0.2">
      <c r="C8" s="12"/>
      <c r="J8" s="3" t="s">
        <v>18</v>
      </c>
      <c r="M8" s="3" t="s">
        <v>19</v>
      </c>
      <c r="N8" s="8">
        <v>0</v>
      </c>
      <c r="O8" s="8"/>
      <c r="P8" s="13">
        <f>SUM(O8)</f>
        <v>0</v>
      </c>
      <c r="R8" s="7">
        <v>1140</v>
      </c>
    </row>
    <row r="9" spans="2:20" hidden="1" x14ac:dyDescent="0.2">
      <c r="C9" s="12"/>
      <c r="J9" s="3" t="s">
        <v>20</v>
      </c>
      <c r="M9" s="3" t="s">
        <v>21</v>
      </c>
      <c r="N9" s="8">
        <v>0</v>
      </c>
      <c r="O9" s="8"/>
      <c r="P9" s="13"/>
    </row>
    <row r="10" spans="2:20" x14ac:dyDescent="0.2">
      <c r="C10" s="12"/>
      <c r="D10" s="6">
        <v>10</v>
      </c>
      <c r="E10" s="6" t="s">
        <v>11</v>
      </c>
      <c r="F10" s="6">
        <v>1230</v>
      </c>
      <c r="J10" s="3" t="s">
        <v>22</v>
      </c>
      <c r="M10" s="6" t="s">
        <v>23</v>
      </c>
      <c r="N10" s="8">
        <v>130816</v>
      </c>
      <c r="O10" s="8">
        <f>+N10</f>
        <v>130816</v>
      </c>
      <c r="P10" s="13">
        <f>SUM(O10)</f>
        <v>130816</v>
      </c>
      <c r="R10" s="7">
        <v>1230</v>
      </c>
    </row>
    <row r="11" spans="2:20" x14ac:dyDescent="0.2">
      <c r="C11" s="12"/>
      <c r="D11" s="6">
        <v>10</v>
      </c>
      <c r="E11" s="6" t="s">
        <v>11</v>
      </c>
      <c r="F11" s="6">
        <v>1300</v>
      </c>
      <c r="J11" s="3" t="s">
        <v>24</v>
      </c>
      <c r="M11" s="6" t="s">
        <v>25</v>
      </c>
      <c r="N11" s="8">
        <v>12746.75</v>
      </c>
      <c r="O11" s="8">
        <v>15048.99</v>
      </c>
      <c r="P11" s="13">
        <f t="shared" ref="P11:P18" si="0">SUM(O11)</f>
        <v>15048.99</v>
      </c>
      <c r="R11" s="7">
        <v>1311</v>
      </c>
    </row>
    <row r="12" spans="2:20" x14ac:dyDescent="0.2">
      <c r="C12" s="12"/>
      <c r="D12" s="6">
        <v>10</v>
      </c>
      <c r="E12" s="6" t="s">
        <v>11</v>
      </c>
      <c r="F12" s="6">
        <v>1510</v>
      </c>
      <c r="J12" s="3" t="s">
        <v>26</v>
      </c>
      <c r="M12" s="6" t="s">
        <v>27</v>
      </c>
      <c r="N12" s="8">
        <v>62500</v>
      </c>
      <c r="O12" s="8">
        <f>_xlfn.SINGLE(SUM(52627.39+52396.9))</f>
        <v>105024.29000000001</v>
      </c>
      <c r="P12" s="13">
        <f t="shared" si="0"/>
        <v>105024.29000000001</v>
      </c>
      <c r="R12" s="7">
        <v>1510</v>
      </c>
    </row>
    <row r="13" spans="2:20" x14ac:dyDescent="0.2">
      <c r="C13" s="12"/>
      <c r="D13" s="6">
        <v>10</v>
      </c>
      <c r="E13" s="6" t="s">
        <v>11</v>
      </c>
      <c r="F13" s="6">
        <v>1611</v>
      </c>
      <c r="J13" s="3" t="s">
        <v>28</v>
      </c>
      <c r="M13" s="6" t="s">
        <v>29</v>
      </c>
      <c r="N13" s="8">
        <v>150000</v>
      </c>
      <c r="O13" s="8">
        <f>SUM(121529.8)</f>
        <v>121529.8</v>
      </c>
      <c r="P13" s="13">
        <f t="shared" si="0"/>
        <v>121529.8</v>
      </c>
      <c r="R13" s="7">
        <v>1611</v>
      </c>
    </row>
    <row r="14" spans="2:20" hidden="1" x14ac:dyDescent="0.2">
      <c r="C14" s="12"/>
      <c r="D14" s="6">
        <v>10</v>
      </c>
      <c r="E14" s="6" t="s">
        <v>11</v>
      </c>
      <c r="F14" s="6">
        <v>1790</v>
      </c>
      <c r="J14" s="3" t="s">
        <v>30</v>
      </c>
      <c r="M14" s="3" t="s">
        <v>31</v>
      </c>
      <c r="N14" s="8"/>
      <c r="O14" s="8"/>
      <c r="P14" s="13">
        <f t="shared" si="0"/>
        <v>0</v>
      </c>
    </row>
    <row r="15" spans="2:20" x14ac:dyDescent="0.2">
      <c r="C15" s="12"/>
      <c r="D15" s="6">
        <v>10</v>
      </c>
      <c r="E15" s="6" t="s">
        <v>11</v>
      </c>
      <c r="F15" s="6">
        <v>1811</v>
      </c>
      <c r="J15" s="3" t="s">
        <v>32</v>
      </c>
      <c r="M15" s="6" t="s">
        <v>33</v>
      </c>
      <c r="N15" s="8">
        <v>130000</v>
      </c>
      <c r="O15" s="8">
        <f>SUM(80951.87+10000)</f>
        <v>90951.87</v>
      </c>
      <c r="P15" s="13">
        <f t="shared" si="0"/>
        <v>90951.87</v>
      </c>
      <c r="R15" s="7">
        <v>1811</v>
      </c>
    </row>
    <row r="16" spans="2:20" x14ac:dyDescent="0.2">
      <c r="C16" s="12"/>
      <c r="D16" s="6">
        <v>10</v>
      </c>
      <c r="E16" s="6" t="s">
        <v>11</v>
      </c>
      <c r="F16" s="6">
        <v>1910</v>
      </c>
      <c r="J16" s="3" t="s">
        <v>34</v>
      </c>
      <c r="M16" s="6" t="s">
        <v>35</v>
      </c>
      <c r="N16" s="8">
        <v>64635</v>
      </c>
      <c r="O16" s="8">
        <f>SUM(29320*2)</f>
        <v>58640</v>
      </c>
      <c r="P16" s="13">
        <f t="shared" si="0"/>
        <v>58640</v>
      </c>
      <c r="R16" s="7">
        <v>1910</v>
      </c>
    </row>
    <row r="17" spans="3:18" hidden="1" x14ac:dyDescent="0.2">
      <c r="C17" s="12"/>
      <c r="D17" s="6">
        <v>10</v>
      </c>
      <c r="E17" s="6" t="s">
        <v>11</v>
      </c>
      <c r="F17" s="6">
        <v>1930</v>
      </c>
      <c r="J17" s="3" t="s">
        <v>36</v>
      </c>
      <c r="M17" s="3" t="s">
        <v>37</v>
      </c>
      <c r="N17" s="37"/>
      <c r="O17" s="37"/>
      <c r="P17" s="13">
        <f t="shared" si="0"/>
        <v>0</v>
      </c>
      <c r="R17" s="7">
        <v>1930</v>
      </c>
    </row>
    <row r="18" spans="3:18" x14ac:dyDescent="0.2">
      <c r="C18" s="12"/>
      <c r="D18" s="6">
        <v>10</v>
      </c>
      <c r="E18" s="6" t="s">
        <v>11</v>
      </c>
      <c r="F18" s="6">
        <v>1940</v>
      </c>
      <c r="J18" s="3" t="s">
        <v>38</v>
      </c>
      <c r="M18" s="3" t="s">
        <v>39</v>
      </c>
      <c r="N18" s="37">
        <v>4000</v>
      </c>
      <c r="O18" s="37">
        <v>20721.189999999999</v>
      </c>
      <c r="P18" s="13">
        <f t="shared" si="0"/>
        <v>20721.189999999999</v>
      </c>
      <c r="R18" s="7">
        <v>1950</v>
      </c>
    </row>
    <row r="19" spans="3:18" x14ac:dyDescent="0.2">
      <c r="C19" s="12"/>
      <c r="J19" s="3" t="s">
        <v>40</v>
      </c>
      <c r="M19" s="3" t="s">
        <v>41</v>
      </c>
      <c r="N19" s="37">
        <v>0</v>
      </c>
      <c r="O19" s="37">
        <v>0</v>
      </c>
      <c r="P19" s="13">
        <f>SUM(O19)</f>
        <v>0</v>
      </c>
      <c r="R19" s="7">
        <v>1991</v>
      </c>
    </row>
    <row r="20" spans="3:18" x14ac:dyDescent="0.2">
      <c r="C20" s="12"/>
      <c r="D20" s="6">
        <v>10</v>
      </c>
      <c r="E20" s="6" t="s">
        <v>11</v>
      </c>
      <c r="F20" s="6">
        <v>1993</v>
      </c>
      <c r="J20" s="3" t="s">
        <v>42</v>
      </c>
      <c r="M20" s="6" t="s">
        <v>43</v>
      </c>
      <c r="N20" s="8">
        <v>50000</v>
      </c>
      <c r="O20" s="8">
        <v>40000</v>
      </c>
      <c r="P20" s="13"/>
    </row>
    <row r="21" spans="3:18" x14ac:dyDescent="0.2">
      <c r="C21" s="12"/>
      <c r="D21" s="6">
        <v>10</v>
      </c>
      <c r="E21" s="6" t="s">
        <v>11</v>
      </c>
      <c r="F21" s="6">
        <v>1999</v>
      </c>
      <c r="J21" s="3" t="s">
        <v>44</v>
      </c>
      <c r="M21" s="6" t="s">
        <v>45</v>
      </c>
      <c r="N21" s="8">
        <v>25746</v>
      </c>
      <c r="O21" s="8">
        <f>SUM(11085.56+10660+6475+110+1050)</f>
        <v>29380.559999999998</v>
      </c>
      <c r="P21" s="13">
        <f>+O20</f>
        <v>40000</v>
      </c>
      <c r="R21" s="7">
        <v>1993</v>
      </c>
    </row>
    <row r="22" spans="3:18" x14ac:dyDescent="0.2">
      <c r="C22" s="12"/>
      <c r="J22" s="3" t="s">
        <v>46</v>
      </c>
      <c r="M22" s="6" t="s">
        <v>47</v>
      </c>
      <c r="N22" s="8">
        <v>25000</v>
      </c>
      <c r="O22" s="8">
        <v>26000</v>
      </c>
      <c r="P22" s="13"/>
    </row>
    <row r="23" spans="3:18" x14ac:dyDescent="0.2">
      <c r="C23" s="12"/>
      <c r="D23" s="6">
        <v>10</v>
      </c>
      <c r="E23" s="6" t="s">
        <v>11</v>
      </c>
      <c r="F23" s="6">
        <v>1999</v>
      </c>
      <c r="G23" s="6" t="s">
        <v>11</v>
      </c>
      <c r="H23" s="6">
        <v>11</v>
      </c>
      <c r="J23" s="3" t="s">
        <v>48</v>
      </c>
      <c r="M23" s="6" t="s">
        <v>49</v>
      </c>
      <c r="N23" s="75">
        <v>0</v>
      </c>
      <c r="O23" s="75">
        <v>0</v>
      </c>
      <c r="P23" s="13">
        <f>SUM(O21:O23)</f>
        <v>55380.56</v>
      </c>
      <c r="R23" s="7">
        <v>1999</v>
      </c>
    </row>
    <row r="24" spans="3:18" x14ac:dyDescent="0.2">
      <c r="C24" s="12"/>
      <c r="M24" s="5" t="s">
        <v>50</v>
      </c>
      <c r="N24" s="237">
        <f>SUM(N5:N23)</f>
        <v>6365221.75</v>
      </c>
      <c r="O24" s="237">
        <f>SUM(O5:O23)</f>
        <v>6323858.1500000004</v>
      </c>
      <c r="P24" s="15">
        <f t="shared" ref="P24" si="1">SUM(P5:P23)</f>
        <v>6323858.1500000004</v>
      </c>
    </row>
    <row r="25" spans="3:18" x14ac:dyDescent="0.2">
      <c r="C25" s="12"/>
      <c r="M25" s="5"/>
    </row>
    <row r="26" spans="3:18" ht="39" customHeight="1" x14ac:dyDescent="0.2">
      <c r="C26" s="18" t="s">
        <v>5</v>
      </c>
      <c r="D26" s="5" t="s">
        <v>51</v>
      </c>
      <c r="J26" s="5" t="s">
        <v>51</v>
      </c>
      <c r="N26" s="239" t="s">
        <v>8</v>
      </c>
      <c r="O26" s="240" t="s">
        <v>9</v>
      </c>
    </row>
    <row r="27" spans="3:18" x14ac:dyDescent="0.2">
      <c r="C27" s="12"/>
      <c r="D27" s="6">
        <v>10</v>
      </c>
      <c r="E27" s="6" t="s">
        <v>11</v>
      </c>
      <c r="F27" s="6">
        <v>3001</v>
      </c>
      <c r="J27" s="3" t="s">
        <v>52</v>
      </c>
      <c r="M27" s="6" t="s">
        <v>53</v>
      </c>
      <c r="N27" s="37">
        <v>6068950</v>
      </c>
      <c r="O27" s="37">
        <f>+N27</f>
        <v>6068950</v>
      </c>
      <c r="P27" s="8">
        <f>SUM(O27:O28)</f>
        <v>6090398.5300000003</v>
      </c>
      <c r="R27" s="7">
        <v>3001</v>
      </c>
    </row>
    <row r="28" spans="3:18" x14ac:dyDescent="0.2">
      <c r="C28" s="12"/>
      <c r="J28" s="3" t="s">
        <v>54</v>
      </c>
      <c r="M28" s="6" t="s">
        <v>55</v>
      </c>
      <c r="N28" s="37">
        <v>0</v>
      </c>
      <c r="O28" s="37">
        <f>SUM(25233.57-3785.04)</f>
        <v>21448.53</v>
      </c>
      <c r="P28" s="8"/>
    </row>
    <row r="29" spans="3:18" hidden="1" x14ac:dyDescent="0.2">
      <c r="C29" s="12"/>
      <c r="J29" s="3" t="s">
        <v>56</v>
      </c>
      <c r="M29" s="192" t="s">
        <v>57</v>
      </c>
      <c r="N29" s="37"/>
      <c r="O29" s="37"/>
      <c r="P29" s="8">
        <f>+O29</f>
        <v>0</v>
      </c>
      <c r="R29" s="7">
        <v>3002</v>
      </c>
    </row>
    <row r="30" spans="3:18" x14ac:dyDescent="0.2">
      <c r="C30" s="12"/>
      <c r="D30" s="6">
        <v>10</v>
      </c>
      <c r="E30" s="6" t="s">
        <v>11</v>
      </c>
      <c r="F30" s="6">
        <v>3100</v>
      </c>
      <c r="J30" s="3" t="s">
        <v>58</v>
      </c>
      <c r="M30" s="6" t="s">
        <v>59</v>
      </c>
      <c r="N30" s="8">
        <v>29729</v>
      </c>
      <c r="O30" s="37">
        <f>SUM(21053.34+21506.72)</f>
        <v>42560.06</v>
      </c>
    </row>
    <row r="31" spans="3:18" x14ac:dyDescent="0.2">
      <c r="C31" s="12"/>
      <c r="D31" s="6">
        <v>10</v>
      </c>
      <c r="E31" s="6" t="s">
        <v>11</v>
      </c>
      <c r="F31" s="6">
        <v>3100</v>
      </c>
      <c r="G31" s="6" t="s">
        <v>11</v>
      </c>
      <c r="H31" s="6">
        <v>1</v>
      </c>
      <c r="J31" s="3"/>
      <c r="M31" s="6" t="s">
        <v>60</v>
      </c>
      <c r="N31" s="37">
        <v>9956</v>
      </c>
      <c r="O31" s="37">
        <v>9956</v>
      </c>
      <c r="P31" s="8">
        <f>SUM(O30+O31)</f>
        <v>52516.06</v>
      </c>
      <c r="R31" s="7">
        <v>3100</v>
      </c>
    </row>
    <row r="32" spans="3:18" x14ac:dyDescent="0.2">
      <c r="C32" s="12"/>
      <c r="D32" s="6">
        <v>10</v>
      </c>
      <c r="E32" s="6" t="s">
        <v>11</v>
      </c>
      <c r="F32" s="6">
        <v>3105</v>
      </c>
      <c r="J32" s="3" t="s">
        <v>61</v>
      </c>
      <c r="M32" s="6" t="s">
        <v>62</v>
      </c>
      <c r="N32" s="37">
        <v>0</v>
      </c>
      <c r="O32" s="37">
        <v>0</v>
      </c>
    </row>
    <row r="33" spans="3:18" x14ac:dyDescent="0.2">
      <c r="C33" s="12"/>
      <c r="D33" s="6">
        <v>10</v>
      </c>
      <c r="E33" s="6" t="s">
        <v>11</v>
      </c>
      <c r="F33" s="6">
        <v>3105</v>
      </c>
      <c r="G33" s="6" t="s">
        <v>11</v>
      </c>
      <c r="H33" s="6">
        <v>1</v>
      </c>
      <c r="J33" s="3"/>
      <c r="M33" s="6" t="s">
        <v>63</v>
      </c>
      <c r="N33" s="37">
        <v>0</v>
      </c>
      <c r="O33" s="37">
        <v>0</v>
      </c>
      <c r="P33" s="8">
        <f>SUM(O32+O33)</f>
        <v>0</v>
      </c>
      <c r="R33" s="7">
        <v>3105</v>
      </c>
    </row>
    <row r="34" spans="3:18" x14ac:dyDescent="0.2">
      <c r="C34" s="12"/>
      <c r="D34" s="6">
        <v>10</v>
      </c>
      <c r="E34" s="6" t="s">
        <v>11</v>
      </c>
      <c r="F34" s="6">
        <v>3110</v>
      </c>
      <c r="J34" s="3" t="s">
        <v>64</v>
      </c>
      <c r="M34" s="6" t="s">
        <v>65</v>
      </c>
      <c r="N34" s="37">
        <v>0</v>
      </c>
      <c r="O34" s="37">
        <v>0</v>
      </c>
    </row>
    <row r="35" spans="3:18" x14ac:dyDescent="0.2">
      <c r="C35" s="12"/>
      <c r="D35" s="6">
        <v>10</v>
      </c>
      <c r="E35" s="6" t="s">
        <v>11</v>
      </c>
      <c r="F35" s="6">
        <v>3110</v>
      </c>
      <c r="G35" s="6" t="s">
        <v>11</v>
      </c>
      <c r="H35" s="6">
        <v>1</v>
      </c>
      <c r="J35" s="3"/>
      <c r="M35" s="6" t="s">
        <v>66</v>
      </c>
      <c r="N35" s="37">
        <v>0</v>
      </c>
      <c r="O35" s="37">
        <v>0</v>
      </c>
      <c r="P35" s="8">
        <f>SUM(O34+O35)</f>
        <v>0</v>
      </c>
      <c r="R35" s="7">
        <v>3110</v>
      </c>
    </row>
    <row r="36" spans="3:18" x14ac:dyDescent="0.2">
      <c r="C36" s="12"/>
      <c r="J36" s="3" t="s">
        <v>67</v>
      </c>
      <c r="M36" s="6" t="s">
        <v>68</v>
      </c>
      <c r="N36" s="37">
        <v>0</v>
      </c>
      <c r="O36" s="37">
        <v>35386.949999999997</v>
      </c>
      <c r="P36" s="8">
        <f>+O36</f>
        <v>35386.949999999997</v>
      </c>
      <c r="R36" s="7">
        <v>3120</v>
      </c>
    </row>
    <row r="37" spans="3:18" x14ac:dyDescent="0.2">
      <c r="C37" s="12"/>
      <c r="J37" s="3" t="s">
        <v>69</v>
      </c>
      <c r="M37" s="6" t="s">
        <v>70</v>
      </c>
      <c r="N37" s="37">
        <v>0</v>
      </c>
      <c r="O37" s="37">
        <v>622</v>
      </c>
      <c r="P37" s="8">
        <f>+O37</f>
        <v>622</v>
      </c>
      <c r="R37" s="7">
        <v>3130</v>
      </c>
    </row>
    <row r="38" spans="3:18" x14ac:dyDescent="0.2">
      <c r="C38" s="12"/>
      <c r="D38" s="6">
        <v>10</v>
      </c>
      <c r="E38" s="6" t="s">
        <v>11</v>
      </c>
      <c r="F38" s="6">
        <v>3145</v>
      </c>
      <c r="J38" s="3" t="s">
        <v>71</v>
      </c>
      <c r="M38" s="6" t="s">
        <v>72</v>
      </c>
      <c r="N38" s="37">
        <v>0</v>
      </c>
      <c r="O38" s="37">
        <v>0</v>
      </c>
      <c r="P38" s="8">
        <f>+O38</f>
        <v>0</v>
      </c>
      <c r="R38" s="7">
        <v>3145</v>
      </c>
    </row>
    <row r="39" spans="3:18" hidden="1" x14ac:dyDescent="0.2">
      <c r="C39" s="12"/>
      <c r="D39" s="6">
        <v>10</v>
      </c>
      <c r="E39" s="6" t="s">
        <v>11</v>
      </c>
      <c r="F39" s="6">
        <v>3220</v>
      </c>
      <c r="J39" s="3" t="s">
        <v>73</v>
      </c>
      <c r="M39" s="6" t="s">
        <v>74</v>
      </c>
      <c r="N39" s="37"/>
      <c r="O39" s="37"/>
      <c r="P39" s="13">
        <f>SUM(O39)</f>
        <v>0</v>
      </c>
      <c r="R39" s="7">
        <v>3220</v>
      </c>
    </row>
    <row r="40" spans="3:18" hidden="1" x14ac:dyDescent="0.2">
      <c r="C40" s="12"/>
      <c r="D40" s="6">
        <v>10</v>
      </c>
      <c r="E40" s="6" t="s">
        <v>11</v>
      </c>
      <c r="F40" s="6">
        <v>3305</v>
      </c>
      <c r="J40" s="3" t="s">
        <v>75</v>
      </c>
      <c r="M40" s="6" t="s">
        <v>76</v>
      </c>
      <c r="N40" s="37">
        <v>0</v>
      </c>
      <c r="O40" s="37">
        <v>0</v>
      </c>
    </row>
    <row r="41" spans="3:18" hidden="1" x14ac:dyDescent="0.2">
      <c r="C41" s="12"/>
      <c r="D41" s="6">
        <v>10</v>
      </c>
      <c r="E41" s="6" t="s">
        <v>11</v>
      </c>
      <c r="F41" s="6">
        <v>3305</v>
      </c>
      <c r="G41" s="6" t="s">
        <v>11</v>
      </c>
      <c r="H41" s="6">
        <v>1</v>
      </c>
      <c r="J41" s="3"/>
      <c r="M41" s="6" t="s">
        <v>77</v>
      </c>
      <c r="N41" s="37">
        <v>0</v>
      </c>
      <c r="O41" s="37">
        <v>0</v>
      </c>
      <c r="P41" s="8">
        <f>SUM(O40+O41)</f>
        <v>0</v>
      </c>
      <c r="R41" s="7">
        <v>3305</v>
      </c>
    </row>
    <row r="42" spans="3:18" x14ac:dyDescent="0.2">
      <c r="C42" s="12"/>
      <c r="D42" s="6">
        <v>10</v>
      </c>
      <c r="E42" s="6" t="s">
        <v>11</v>
      </c>
      <c r="F42" s="6">
        <v>3360</v>
      </c>
      <c r="J42" s="3" t="s">
        <v>78</v>
      </c>
      <c r="M42" s="6" t="s">
        <v>79</v>
      </c>
      <c r="N42" s="37">
        <v>2000</v>
      </c>
      <c r="O42" s="37">
        <f>SUM(1317.84+500)</f>
        <v>1817.84</v>
      </c>
    </row>
    <row r="43" spans="3:18" x14ac:dyDescent="0.2">
      <c r="C43" s="12"/>
      <c r="D43" s="6">
        <v>10</v>
      </c>
      <c r="E43" s="6" t="s">
        <v>11</v>
      </c>
      <c r="F43" s="6">
        <v>3360</v>
      </c>
      <c r="G43" s="6" t="s">
        <v>11</v>
      </c>
      <c r="H43" s="6">
        <v>1</v>
      </c>
      <c r="M43" s="6" t="s">
        <v>80</v>
      </c>
      <c r="N43" s="37">
        <v>298</v>
      </c>
      <c r="O43" s="37">
        <f>SUM(21.8+276.44+323.55)</f>
        <v>621.79</v>
      </c>
      <c r="P43" s="8">
        <f>SUM(O42+O43)</f>
        <v>2439.63</v>
      </c>
      <c r="R43" s="7">
        <v>3360</v>
      </c>
    </row>
    <row r="44" spans="3:18" x14ac:dyDescent="0.2">
      <c r="C44" s="12"/>
      <c r="D44" s="6">
        <v>10</v>
      </c>
      <c r="E44" s="6" t="s">
        <v>11</v>
      </c>
      <c r="F44" s="6">
        <v>3705</v>
      </c>
      <c r="J44" s="3" t="s">
        <v>81</v>
      </c>
      <c r="M44" s="6" t="s">
        <v>82</v>
      </c>
      <c r="N44" s="37">
        <v>250213</v>
      </c>
      <c r="O44" s="37">
        <v>250213</v>
      </c>
    </row>
    <row r="45" spans="3:18" x14ac:dyDescent="0.2">
      <c r="C45" s="12"/>
      <c r="D45" s="6">
        <v>10</v>
      </c>
      <c r="E45" s="6" t="s">
        <v>11</v>
      </c>
      <c r="F45" s="6">
        <v>3705</v>
      </c>
      <c r="G45" s="6" t="s">
        <v>11</v>
      </c>
      <c r="H45" s="6">
        <v>1</v>
      </c>
      <c r="J45" s="6" t="s">
        <v>83</v>
      </c>
      <c r="M45" s="6" t="s">
        <v>84</v>
      </c>
      <c r="N45" s="113">
        <v>-43148</v>
      </c>
      <c r="O45" s="113">
        <f>SUM(20852-63999)</f>
        <v>-43147</v>
      </c>
      <c r="P45" s="8">
        <f>SUM(O44+O45)</f>
        <v>207066</v>
      </c>
      <c r="R45" s="7">
        <v>3705</v>
      </c>
    </row>
    <row r="46" spans="3:18" x14ac:dyDescent="0.2">
      <c r="C46" s="12"/>
      <c r="D46" s="6">
        <v>10</v>
      </c>
      <c r="E46" s="6" t="s">
        <v>11</v>
      </c>
      <c r="F46" s="6">
        <v>3705</v>
      </c>
      <c r="G46" s="6" t="s">
        <v>11</v>
      </c>
      <c r="H46" s="6">
        <v>1</v>
      </c>
      <c r="J46" s="6" t="s">
        <v>85</v>
      </c>
      <c r="M46" s="6" t="s">
        <v>86</v>
      </c>
      <c r="N46" s="165"/>
      <c r="O46" s="165"/>
      <c r="P46" s="13">
        <f>+O46</f>
        <v>0</v>
      </c>
      <c r="R46" s="7">
        <v>3999</v>
      </c>
    </row>
    <row r="47" spans="3:18" x14ac:dyDescent="0.2">
      <c r="C47" s="12"/>
      <c r="M47" s="5" t="s">
        <v>50</v>
      </c>
      <c r="N47" s="231">
        <f>SUM(N27:N46)</f>
        <v>6317998</v>
      </c>
      <c r="O47" s="231">
        <f>SUM(O27:O46)</f>
        <v>6388429.1699999999</v>
      </c>
      <c r="P47" s="20">
        <f>SUM(P27:P46)</f>
        <v>6388429.1699999999</v>
      </c>
    </row>
    <row r="48" spans="3:18" x14ac:dyDescent="0.2">
      <c r="C48" s="12"/>
      <c r="M48" s="5"/>
    </row>
    <row r="49" spans="3:18" ht="37.5" customHeight="1" x14ac:dyDescent="0.2">
      <c r="C49" s="18" t="s">
        <v>5</v>
      </c>
      <c r="D49" s="5" t="s">
        <v>87</v>
      </c>
      <c r="J49" s="5" t="s">
        <v>87</v>
      </c>
      <c r="N49" s="239" t="s">
        <v>8</v>
      </c>
      <c r="O49" s="224" t="s">
        <v>88</v>
      </c>
    </row>
    <row r="50" spans="3:18" x14ac:dyDescent="0.2">
      <c r="C50" s="12"/>
      <c r="D50" s="6">
        <v>10</v>
      </c>
      <c r="E50" s="6" t="s">
        <v>11</v>
      </c>
      <c r="F50" s="6">
        <v>4210</v>
      </c>
      <c r="J50" s="3" t="s">
        <v>89</v>
      </c>
      <c r="M50" s="6" t="s">
        <v>90</v>
      </c>
      <c r="N50" s="8">
        <v>207808</v>
      </c>
      <c r="O50" s="8">
        <f>SUM(8193.03+23321.42+25161.51+18407.49+17346.15+22665.57+23425.6+15629.94+1934.54+22439.36+2599.44+30932)</f>
        <v>212056.05000000005</v>
      </c>
      <c r="P50" s="13">
        <f>SUM(O50)</f>
        <v>212056.05000000005</v>
      </c>
      <c r="R50" s="7">
        <v>4210</v>
      </c>
    </row>
    <row r="51" spans="3:18" x14ac:dyDescent="0.2">
      <c r="C51" s="12"/>
      <c r="D51" s="6">
        <v>10</v>
      </c>
      <c r="E51" s="6" t="s">
        <v>11</v>
      </c>
      <c r="F51" s="6">
        <v>4215</v>
      </c>
      <c r="J51" s="3" t="s">
        <v>91</v>
      </c>
      <c r="M51" s="6" t="s">
        <v>92</v>
      </c>
      <c r="N51" s="8">
        <v>1504</v>
      </c>
      <c r="O51" s="8">
        <f>SUM(77.6+186+814)</f>
        <v>1077.5999999999999</v>
      </c>
      <c r="P51" s="13">
        <f t="shared" ref="P51:P63" si="2">SUM(O51)</f>
        <v>1077.5999999999999</v>
      </c>
      <c r="R51" s="7">
        <v>4215</v>
      </c>
    </row>
    <row r="52" spans="3:18" x14ac:dyDescent="0.2">
      <c r="C52" s="12"/>
      <c r="D52" s="6">
        <v>10</v>
      </c>
      <c r="E52" s="6" t="s">
        <v>11</v>
      </c>
      <c r="F52" s="6">
        <v>4300</v>
      </c>
      <c r="J52" s="3" t="s">
        <v>93</v>
      </c>
      <c r="M52" s="6" t="s">
        <v>94</v>
      </c>
      <c r="N52" s="37">
        <v>323122</v>
      </c>
      <c r="O52" s="37">
        <f>SUM(282117+104343.37)</f>
        <v>386460.37</v>
      </c>
      <c r="P52" s="13">
        <f>SUM(O52+O53)</f>
        <v>416460.37</v>
      </c>
      <c r="R52" s="7">
        <v>4300</v>
      </c>
    </row>
    <row r="53" spans="3:18" x14ac:dyDescent="0.2">
      <c r="C53" s="12"/>
      <c r="J53" s="3" t="s">
        <v>95</v>
      </c>
      <c r="M53" s="6" t="s">
        <v>96</v>
      </c>
      <c r="N53" s="37">
        <v>30000</v>
      </c>
      <c r="O53" s="37">
        <v>30000</v>
      </c>
      <c r="P53" s="13"/>
    </row>
    <row r="54" spans="3:18" x14ac:dyDescent="0.2">
      <c r="C54" s="12"/>
      <c r="D54" s="6">
        <v>10</v>
      </c>
      <c r="E54" s="6" t="s">
        <v>11</v>
      </c>
      <c r="F54" s="6">
        <v>4600</v>
      </c>
      <c r="J54" s="3" t="s">
        <v>97</v>
      </c>
      <c r="M54" s="6" t="s">
        <v>98</v>
      </c>
      <c r="N54" s="37">
        <v>16111</v>
      </c>
      <c r="O54" s="37">
        <v>18721</v>
      </c>
      <c r="P54" s="13">
        <f>SUM(O54+O55)</f>
        <v>19816</v>
      </c>
      <c r="R54" s="7">
        <v>4600</v>
      </c>
    </row>
    <row r="55" spans="3:18" x14ac:dyDescent="0.2">
      <c r="C55" s="12"/>
      <c r="J55" s="3" t="s">
        <v>99</v>
      </c>
      <c r="M55" s="6" t="s">
        <v>100</v>
      </c>
      <c r="N55" s="37">
        <v>1095</v>
      </c>
      <c r="O55" s="37">
        <v>1095</v>
      </c>
      <c r="P55" s="13"/>
    </row>
    <row r="56" spans="3:18" x14ac:dyDescent="0.2">
      <c r="C56" s="12"/>
      <c r="D56" s="6">
        <v>10</v>
      </c>
      <c r="E56" s="6" t="s">
        <v>11</v>
      </c>
      <c r="F56" s="6">
        <v>4620</v>
      </c>
      <c r="J56" s="3" t="s">
        <v>101</v>
      </c>
      <c r="M56" s="6" t="s">
        <v>102</v>
      </c>
      <c r="N56" s="37">
        <v>275245</v>
      </c>
      <c r="O56" s="37">
        <f>SUM(131229+145086.5)</f>
        <v>276315.5</v>
      </c>
      <c r="P56" s="13">
        <f>SUM(O56+O57)</f>
        <v>339066.5</v>
      </c>
      <c r="R56" s="7">
        <v>4620</v>
      </c>
    </row>
    <row r="57" spans="3:18" x14ac:dyDescent="0.2">
      <c r="C57" s="12"/>
      <c r="J57" s="3" t="s">
        <v>103</v>
      </c>
      <c r="M57" s="6" t="s">
        <v>104</v>
      </c>
      <c r="N57" s="37">
        <v>62751</v>
      </c>
      <c r="O57" s="37">
        <f>+N57</f>
        <v>62751</v>
      </c>
      <c r="P57" s="13"/>
    </row>
    <row r="58" spans="3:18" hidden="1" x14ac:dyDescent="0.2">
      <c r="C58" s="12"/>
      <c r="D58" s="6">
        <v>10</v>
      </c>
      <c r="E58" s="6" t="s">
        <v>11</v>
      </c>
      <c r="F58" s="6">
        <v>4625</v>
      </c>
      <c r="J58" s="3" t="s">
        <v>105</v>
      </c>
      <c r="M58" s="6" t="s">
        <v>106</v>
      </c>
      <c r="N58" s="37"/>
      <c r="O58" s="37"/>
      <c r="P58" s="13">
        <f t="shared" si="2"/>
        <v>0</v>
      </c>
      <c r="R58" s="7">
        <v>4625</v>
      </c>
    </row>
    <row r="59" spans="3:18" x14ac:dyDescent="0.2">
      <c r="C59" s="12"/>
      <c r="J59" s="3" t="s">
        <v>107</v>
      </c>
      <c r="M59" s="6" t="s">
        <v>108</v>
      </c>
      <c r="N59" s="37">
        <v>1508</v>
      </c>
      <c r="O59" s="37">
        <f>+N59</f>
        <v>1508</v>
      </c>
      <c r="P59" s="13">
        <f>+O59</f>
        <v>1508</v>
      </c>
      <c r="R59" s="7">
        <v>4905</v>
      </c>
    </row>
    <row r="60" spans="3:18" x14ac:dyDescent="0.2">
      <c r="C60" s="12"/>
      <c r="D60" s="6">
        <v>10</v>
      </c>
      <c r="E60" s="6" t="s">
        <v>11</v>
      </c>
      <c r="F60" s="6">
        <v>4909</v>
      </c>
      <c r="J60" s="3" t="s">
        <v>109</v>
      </c>
      <c r="M60" s="6" t="s">
        <v>110</v>
      </c>
      <c r="N60" s="37">
        <v>35109</v>
      </c>
      <c r="O60" s="37">
        <f>SUM(101+13308+11360+12580)</f>
        <v>37349</v>
      </c>
      <c r="P60" s="13">
        <f t="shared" si="2"/>
        <v>37349</v>
      </c>
      <c r="R60" s="7">
        <v>4909</v>
      </c>
    </row>
    <row r="61" spans="3:18" x14ac:dyDescent="0.2">
      <c r="C61" s="12"/>
      <c r="D61" s="6">
        <v>10</v>
      </c>
      <c r="E61" s="6" t="s">
        <v>11</v>
      </c>
      <c r="F61" s="6">
        <v>4932</v>
      </c>
      <c r="J61" s="3" t="s">
        <v>111</v>
      </c>
      <c r="M61" s="6" t="s">
        <v>112</v>
      </c>
      <c r="N61" s="37">
        <v>49944</v>
      </c>
      <c r="O61" s="37">
        <f>+N61</f>
        <v>49944</v>
      </c>
      <c r="P61" s="13">
        <f t="shared" si="2"/>
        <v>49944</v>
      </c>
      <c r="R61" s="7">
        <v>4932</v>
      </c>
    </row>
    <row r="62" spans="3:18" x14ac:dyDescent="0.2">
      <c r="C62" s="12"/>
      <c r="D62" s="6">
        <v>10</v>
      </c>
      <c r="E62" s="6" t="s">
        <v>11</v>
      </c>
      <c r="F62" s="6">
        <v>4991</v>
      </c>
      <c r="J62" s="3" t="s">
        <v>113</v>
      </c>
      <c r="M62" s="6" t="s">
        <v>114</v>
      </c>
      <c r="N62" s="37">
        <v>25000</v>
      </c>
      <c r="O62" s="37">
        <f>SUM(21493)</f>
        <v>21493</v>
      </c>
      <c r="P62" s="13">
        <f t="shared" si="2"/>
        <v>21493</v>
      </c>
      <c r="R62" s="7">
        <v>4991</v>
      </c>
    </row>
    <row r="63" spans="3:18" x14ac:dyDescent="0.2">
      <c r="C63" s="12"/>
      <c r="D63" s="6">
        <v>10</v>
      </c>
      <c r="E63" s="6" t="s">
        <v>11</v>
      </c>
      <c r="F63" s="6">
        <v>4992</v>
      </c>
      <c r="J63" s="3" t="s">
        <v>115</v>
      </c>
      <c r="M63" s="6" t="s">
        <v>116</v>
      </c>
      <c r="N63" s="113">
        <v>75000</v>
      </c>
      <c r="O63" s="113">
        <v>85214.07</v>
      </c>
      <c r="P63" s="13">
        <f t="shared" si="2"/>
        <v>85214.07</v>
      </c>
      <c r="R63" s="7">
        <v>4992</v>
      </c>
    </row>
    <row r="64" spans="3:18" x14ac:dyDescent="0.2">
      <c r="C64" s="12"/>
      <c r="M64" s="5" t="s">
        <v>50</v>
      </c>
      <c r="N64" s="231">
        <f>SUM(N50:N63)</f>
        <v>1104197</v>
      </c>
      <c r="O64" s="231">
        <f>SUM(O50:O63)</f>
        <v>1183984.5900000001</v>
      </c>
      <c r="P64" s="20">
        <f>SUM(P50:P63)</f>
        <v>1183984.5900000001</v>
      </c>
    </row>
    <row r="65" spans="3:16" x14ac:dyDescent="0.2">
      <c r="C65" s="12"/>
      <c r="M65" s="5"/>
    </row>
    <row r="66" spans="3:16" ht="38.25" customHeight="1" x14ac:dyDescent="0.2">
      <c r="C66" s="12"/>
      <c r="D66" s="5" t="s">
        <v>117</v>
      </c>
      <c r="J66" s="5" t="s">
        <v>117</v>
      </c>
      <c r="N66" s="239" t="s">
        <v>8</v>
      </c>
      <c r="O66" s="240" t="s">
        <v>9</v>
      </c>
    </row>
    <row r="67" spans="3:16" x14ac:dyDescent="0.2">
      <c r="C67" s="12"/>
      <c r="D67" s="6">
        <v>10</v>
      </c>
      <c r="E67" s="6" t="s">
        <v>11</v>
      </c>
      <c r="F67" s="6">
        <v>7110</v>
      </c>
      <c r="J67" s="23" t="s">
        <v>118</v>
      </c>
      <c r="M67" s="6" t="s">
        <v>119</v>
      </c>
      <c r="N67" s="113">
        <v>0</v>
      </c>
      <c r="O67" s="113">
        <v>0</v>
      </c>
      <c r="P67" s="8">
        <f>SUM(O67)</f>
        <v>0</v>
      </c>
    </row>
    <row r="68" spans="3:16" x14ac:dyDescent="0.2">
      <c r="C68" s="12"/>
      <c r="D68" s="6">
        <v>10</v>
      </c>
      <c r="E68" s="6" t="s">
        <v>11</v>
      </c>
      <c r="F68" s="6">
        <v>7140</v>
      </c>
      <c r="J68" s="6" t="s">
        <v>120</v>
      </c>
      <c r="M68" s="6" t="s">
        <v>121</v>
      </c>
      <c r="N68" s="8"/>
      <c r="O68" s="8"/>
      <c r="P68" s="8">
        <f>SUM(O68)</f>
        <v>0</v>
      </c>
    </row>
    <row r="69" spans="3:16" x14ac:dyDescent="0.2">
      <c r="C69" s="12"/>
      <c r="D69" s="6">
        <v>10</v>
      </c>
      <c r="E69" s="6" t="s">
        <v>11</v>
      </c>
      <c r="F69" s="6">
        <v>7500</v>
      </c>
      <c r="M69" s="6" t="s">
        <v>122</v>
      </c>
      <c r="N69" s="75">
        <v>0</v>
      </c>
      <c r="O69" s="75">
        <v>0</v>
      </c>
      <c r="P69" s="8">
        <f>SUM(O69)</f>
        <v>0</v>
      </c>
    </row>
    <row r="70" spans="3:16" x14ac:dyDescent="0.2">
      <c r="C70" s="12"/>
      <c r="M70" s="5" t="s">
        <v>50</v>
      </c>
      <c r="N70" s="14">
        <f>SUM(N67:N69)</f>
        <v>0</v>
      </c>
      <c r="O70" s="14">
        <f>SUM(O67:O69)</f>
        <v>0</v>
      </c>
      <c r="P70" s="14">
        <f>SUM(P67:P69)</f>
        <v>0</v>
      </c>
    </row>
    <row r="71" spans="3:16" x14ac:dyDescent="0.2">
      <c r="C71" s="12"/>
      <c r="N71" s="8"/>
      <c r="O71" s="8"/>
      <c r="P71" s="8"/>
    </row>
    <row r="72" spans="3:16" x14ac:dyDescent="0.2">
      <c r="C72" s="12"/>
      <c r="M72" s="5" t="s">
        <v>123</v>
      </c>
      <c r="N72" s="231">
        <f>SUM(N24+N47+N64)+N67</f>
        <v>13787416.75</v>
      </c>
      <c r="O72" s="231">
        <f>SUM(O24+O47+O64)+O67</f>
        <v>13896271.91</v>
      </c>
      <c r="P72" s="20">
        <f>+P24+P47+P64+P70</f>
        <v>13896271.91</v>
      </c>
    </row>
    <row r="73" spans="3:16" x14ac:dyDescent="0.2">
      <c r="C73" s="12"/>
    </row>
  </sheetData>
  <phoneticPr fontId="0" type="noConversion"/>
  <printOptions horizontalCentered="1" gridLines="1"/>
  <pageMargins left="0" right="0" top="0.8" bottom="0.5" header="0.24" footer="0.13"/>
  <pageSetup scale="77" orientation="portrait" verticalDpi="300" r:id="rId1"/>
  <headerFooter alignWithMargins="0">
    <oddHeader>&amp;C&amp;"Arial,Bold"ARBOR PARK SCHOOL DISTRICT 145
2019 FISCAL YEAR BUDGET
July 1, 2018 Through June 30, 2019</oddHeader>
    <oddFooter>&amp;L&amp;8&amp;D &amp;T&amp;R&amp;Z&amp;F</oddFooter>
  </headerFooter>
  <rowBreaks count="1" manualBreakCount="1">
    <brk id="48" min="2" max="21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>
    <tabColor indexed="17"/>
    <pageSetUpPr fitToPage="1"/>
  </sheetPr>
  <dimension ref="A1:Z38"/>
  <sheetViews>
    <sheetView topLeftCell="C1" zoomScale="130" zoomScaleNormal="130" workbookViewId="0">
      <selection activeCell="C1" sqref="C1"/>
    </sheetView>
  </sheetViews>
  <sheetFormatPr defaultColWidth="9.140625" defaultRowHeight="12.75" x14ac:dyDescent="0.2"/>
  <cols>
    <col min="1" max="1" width="4" style="6" hidden="1" customWidth="1"/>
    <col min="2" max="2" width="3.28515625" style="6" hidden="1" customWidth="1"/>
    <col min="3" max="3" width="5.28515625" style="6" bestFit="1" customWidth="1"/>
    <col min="4" max="4" width="3.140625" style="6" hidden="1" customWidth="1"/>
    <col min="5" max="5" width="1.5703125" style="6" hidden="1" customWidth="1"/>
    <col min="6" max="6" width="6.28515625" style="6" hidden="1" customWidth="1"/>
    <col min="7" max="7" width="1.5703125" style="6" hidden="1" customWidth="1"/>
    <col min="8" max="8" width="5.140625" style="6" hidden="1" customWidth="1"/>
    <col min="9" max="9" width="1.5703125" style="6" hidden="1" customWidth="1"/>
    <col min="10" max="10" width="25.5703125" style="21" bestFit="1" customWidth="1"/>
    <col min="11" max="11" width="2" style="6" customWidth="1"/>
    <col min="12" max="12" width="6.28515625" style="6" bestFit="1" customWidth="1"/>
    <col min="13" max="13" width="45.5703125" style="6" bestFit="1" customWidth="1"/>
    <col min="14" max="15" width="13.28515625" style="13" customWidth="1"/>
    <col min="16" max="16" width="12.28515625" style="13" customWidth="1"/>
    <col min="17" max="17" width="3.7109375" style="6" customWidth="1"/>
    <col min="18" max="18" width="12.28515625" style="53" customWidth="1"/>
    <col min="19" max="36" width="12.28515625" style="6" customWidth="1"/>
    <col min="37" max="16384" width="9.140625" style="6"/>
  </cols>
  <sheetData>
    <row r="1" spans="3:21" ht="15.75" x14ac:dyDescent="0.25">
      <c r="C1" s="16" t="s">
        <v>1920</v>
      </c>
      <c r="E1" s="5"/>
      <c r="F1" s="5"/>
      <c r="K1" s="10"/>
    </row>
    <row r="2" spans="3:21" ht="15.75" x14ac:dyDescent="0.25">
      <c r="C2" s="16" t="s">
        <v>1921</v>
      </c>
      <c r="E2" s="5"/>
      <c r="F2" s="5"/>
      <c r="K2" s="10"/>
    </row>
    <row r="3" spans="3:21" x14ac:dyDescent="0.2">
      <c r="K3" s="10"/>
    </row>
    <row r="4" spans="3:21" ht="38.25" x14ac:dyDescent="0.35">
      <c r="C4" s="18" t="s">
        <v>125</v>
      </c>
      <c r="D4" s="5" t="s">
        <v>1320</v>
      </c>
      <c r="K4" s="10"/>
      <c r="M4" s="168" t="s">
        <v>7</v>
      </c>
      <c r="N4" s="239" t="s">
        <v>8</v>
      </c>
      <c r="O4" s="240" t="s">
        <v>9</v>
      </c>
    </row>
    <row r="5" spans="3:21" x14ac:dyDescent="0.2">
      <c r="D5" s="6">
        <v>80</v>
      </c>
      <c r="E5" s="6" t="s">
        <v>11</v>
      </c>
      <c r="F5" s="6">
        <v>1111</v>
      </c>
      <c r="J5" s="98" t="s">
        <v>1922</v>
      </c>
      <c r="K5" s="10"/>
      <c r="M5" s="6" t="s">
        <v>13</v>
      </c>
      <c r="N5" s="8">
        <v>0</v>
      </c>
      <c r="O5" s="8">
        <v>0</v>
      </c>
      <c r="Q5" s="8"/>
      <c r="S5" s="8"/>
      <c r="T5" s="8"/>
    </row>
    <row r="6" spans="3:21" x14ac:dyDescent="0.2">
      <c r="D6" s="6">
        <v>80</v>
      </c>
      <c r="E6" s="6" t="s">
        <v>11</v>
      </c>
      <c r="F6" s="6">
        <v>1112</v>
      </c>
      <c r="J6" s="98" t="s">
        <v>1923</v>
      </c>
      <c r="K6" s="10"/>
      <c r="M6" s="6" t="s">
        <v>15</v>
      </c>
      <c r="N6" s="8">
        <v>0</v>
      </c>
      <c r="O6" s="8">
        <v>0</v>
      </c>
      <c r="Q6" s="13"/>
      <c r="S6" s="13"/>
      <c r="T6" s="13"/>
      <c r="U6" s="13"/>
    </row>
    <row r="7" spans="3:21" x14ac:dyDescent="0.2">
      <c r="D7" s="6">
        <v>80</v>
      </c>
      <c r="E7" s="6" t="s">
        <v>11</v>
      </c>
      <c r="F7" s="6">
        <v>1113</v>
      </c>
      <c r="J7" s="98" t="s">
        <v>1924</v>
      </c>
      <c r="K7" s="10"/>
      <c r="M7" s="6" t="s">
        <v>1925</v>
      </c>
      <c r="N7" s="8">
        <v>0</v>
      </c>
      <c r="O7" s="8">
        <v>0</v>
      </c>
      <c r="P7" s="13">
        <f>SUM(O5:O7)</f>
        <v>0</v>
      </c>
      <c r="Q7" s="13"/>
      <c r="R7" s="53">
        <v>1100</v>
      </c>
      <c r="S7" s="13"/>
      <c r="T7" s="13"/>
      <c r="U7" s="13"/>
    </row>
    <row r="8" spans="3:21" x14ac:dyDescent="0.2">
      <c r="D8" s="6">
        <v>80</v>
      </c>
      <c r="E8" s="6" t="s">
        <v>11</v>
      </c>
      <c r="F8" s="6">
        <v>1510</v>
      </c>
      <c r="J8" s="98" t="s">
        <v>1926</v>
      </c>
      <c r="K8" s="10"/>
      <c r="M8" s="6" t="s">
        <v>1927</v>
      </c>
      <c r="N8" s="8">
        <v>25</v>
      </c>
      <c r="O8" s="8">
        <f>_xlfn.SINGLE(SUM(16.41+39.68))</f>
        <v>56.09</v>
      </c>
      <c r="P8" s="13">
        <f>SUM(O8)</f>
        <v>56.09</v>
      </c>
      <c r="Q8" s="13"/>
      <c r="R8" s="53">
        <v>1510</v>
      </c>
      <c r="S8" s="13"/>
      <c r="T8" s="13"/>
      <c r="U8" s="13"/>
    </row>
    <row r="9" spans="3:21" x14ac:dyDescent="0.2">
      <c r="D9" s="6">
        <v>80</v>
      </c>
      <c r="E9" s="6" t="s">
        <v>11</v>
      </c>
      <c r="F9" s="6">
        <v>3100</v>
      </c>
      <c r="J9" s="98" t="s">
        <v>1928</v>
      </c>
      <c r="K9" s="10"/>
      <c r="M9" s="6" t="s">
        <v>1929</v>
      </c>
      <c r="N9" s="8">
        <v>0</v>
      </c>
      <c r="O9" s="8">
        <v>0</v>
      </c>
      <c r="P9" s="13">
        <f>SUM(O9)</f>
        <v>0</v>
      </c>
      <c r="Q9" s="13"/>
      <c r="R9" s="53">
        <v>3001</v>
      </c>
      <c r="S9" s="13"/>
      <c r="T9" s="13"/>
      <c r="U9" s="13"/>
    </row>
    <row r="10" spans="3:21" x14ac:dyDescent="0.2">
      <c r="D10" s="6">
        <v>80</v>
      </c>
      <c r="E10" s="6" t="s">
        <v>11</v>
      </c>
      <c r="F10" s="6">
        <v>7110</v>
      </c>
      <c r="J10" s="98" t="s">
        <v>1930</v>
      </c>
      <c r="K10" s="10"/>
      <c r="M10" s="6" t="s">
        <v>1331</v>
      </c>
      <c r="N10" s="8">
        <v>0</v>
      </c>
      <c r="O10" s="8">
        <v>0</v>
      </c>
      <c r="P10" s="13">
        <f>SUM(O10)</f>
        <v>0</v>
      </c>
      <c r="Q10" s="13"/>
      <c r="S10" s="13"/>
      <c r="T10" s="13"/>
      <c r="U10" s="13"/>
    </row>
    <row r="11" spans="3:21" x14ac:dyDescent="0.2">
      <c r="D11" s="6">
        <v>80</v>
      </c>
      <c r="E11" s="6" t="s">
        <v>11</v>
      </c>
      <c r="F11" s="6">
        <v>7130</v>
      </c>
      <c r="J11" s="196" t="s">
        <v>1931</v>
      </c>
      <c r="K11" s="10"/>
      <c r="M11" s="6" t="s">
        <v>1883</v>
      </c>
      <c r="N11" s="113">
        <v>0</v>
      </c>
      <c r="O11" s="113">
        <v>0</v>
      </c>
      <c r="P11" s="13">
        <f>SUM(O11)</f>
        <v>0</v>
      </c>
      <c r="Q11" s="13"/>
      <c r="R11" s="53">
        <v>7140</v>
      </c>
      <c r="S11" s="54"/>
      <c r="T11" s="13"/>
      <c r="U11" s="13"/>
    </row>
    <row r="12" spans="3:21" x14ac:dyDescent="0.2">
      <c r="K12" s="10"/>
      <c r="M12" s="5" t="s">
        <v>1342</v>
      </c>
      <c r="N12" s="74">
        <f t="shared" ref="N12" si="0">SUM(N5:N11)</f>
        <v>25</v>
      </c>
      <c r="O12" s="231">
        <f t="shared" ref="O12:P12" si="1">SUM(O5:O11)</f>
        <v>56.09</v>
      </c>
      <c r="P12" s="57">
        <f t="shared" si="1"/>
        <v>56.09</v>
      </c>
      <c r="Q12" s="15"/>
      <c r="S12" s="15"/>
      <c r="T12" s="15"/>
    </row>
    <row r="13" spans="3:21" x14ac:dyDescent="0.2">
      <c r="K13" s="10"/>
    </row>
    <row r="14" spans="3:21" ht="38.25" x14ac:dyDescent="0.2">
      <c r="C14" s="18" t="s">
        <v>125</v>
      </c>
      <c r="D14" s="5" t="s">
        <v>124</v>
      </c>
      <c r="K14" s="10"/>
      <c r="N14" s="239" t="s">
        <v>8</v>
      </c>
      <c r="O14" s="240" t="s">
        <v>9</v>
      </c>
    </row>
    <row r="15" spans="3:21" x14ac:dyDescent="0.2">
      <c r="D15" s="6">
        <v>80</v>
      </c>
      <c r="E15" s="6" t="s">
        <v>11</v>
      </c>
      <c r="F15" s="6">
        <v>2362</v>
      </c>
      <c r="G15" s="6" t="s">
        <v>11</v>
      </c>
      <c r="H15" s="6">
        <v>383</v>
      </c>
      <c r="J15" s="99" t="s">
        <v>1932</v>
      </c>
      <c r="K15" s="10"/>
      <c r="M15" s="4" t="s">
        <v>1933</v>
      </c>
      <c r="N15" s="43">
        <v>0</v>
      </c>
      <c r="O15" s="43">
        <v>0</v>
      </c>
      <c r="Q15" s="8"/>
      <c r="S15" s="8"/>
      <c r="T15" s="8"/>
    </row>
    <row r="16" spans="3:21" x14ac:dyDescent="0.2">
      <c r="D16" s="6">
        <v>80</v>
      </c>
      <c r="E16" s="6" t="s">
        <v>11</v>
      </c>
      <c r="F16" s="6">
        <v>2362</v>
      </c>
      <c r="G16" s="6" t="s">
        <v>11</v>
      </c>
      <c r="H16" s="6">
        <v>383</v>
      </c>
      <c r="J16" s="99" t="s">
        <v>1934</v>
      </c>
      <c r="K16" s="10"/>
      <c r="M16" s="4" t="s">
        <v>1935</v>
      </c>
      <c r="N16" s="102">
        <v>0</v>
      </c>
      <c r="O16" s="102">
        <v>0</v>
      </c>
      <c r="Q16" s="8"/>
      <c r="S16" s="8"/>
      <c r="T16" s="8"/>
    </row>
    <row r="17" spans="4:26" x14ac:dyDescent="0.2">
      <c r="D17" s="6">
        <v>80</v>
      </c>
      <c r="E17" s="6" t="s">
        <v>11</v>
      </c>
      <c r="F17" s="6">
        <v>1110</v>
      </c>
      <c r="G17" s="6" t="s">
        <v>11</v>
      </c>
      <c r="H17" s="6">
        <v>310</v>
      </c>
      <c r="J17" s="99" t="s">
        <v>1936</v>
      </c>
      <c r="K17" s="10"/>
      <c r="M17" s="4" t="s">
        <v>1937</v>
      </c>
      <c r="N17" s="102">
        <v>0</v>
      </c>
      <c r="O17" s="102">
        <v>0</v>
      </c>
      <c r="Q17" s="8"/>
      <c r="S17" s="8"/>
      <c r="T17" s="8"/>
    </row>
    <row r="18" spans="4:26" x14ac:dyDescent="0.2">
      <c r="D18" s="6">
        <v>80</v>
      </c>
      <c r="E18" s="6" t="s">
        <v>11</v>
      </c>
      <c r="F18" s="6">
        <v>1110</v>
      </c>
      <c r="G18" s="6" t="s">
        <v>11</v>
      </c>
      <c r="H18" s="6">
        <v>350</v>
      </c>
      <c r="J18" s="99" t="s">
        <v>1938</v>
      </c>
      <c r="K18" s="10"/>
      <c r="M18" s="4" t="s">
        <v>1939</v>
      </c>
      <c r="N18" s="102">
        <v>0</v>
      </c>
      <c r="O18" s="102">
        <v>0</v>
      </c>
      <c r="P18" s="13">
        <f>SUM(O15:O18)</f>
        <v>0</v>
      </c>
      <c r="Q18" s="8"/>
      <c r="R18" s="53" t="s">
        <v>1118</v>
      </c>
      <c r="S18" s="8"/>
      <c r="T18" s="8"/>
    </row>
    <row r="19" spans="4:26" x14ac:dyDescent="0.2">
      <c r="D19" s="6">
        <v>80</v>
      </c>
      <c r="E19" s="6" t="s">
        <v>11</v>
      </c>
      <c r="F19" s="6">
        <v>2362</v>
      </c>
      <c r="G19" s="6" t="s">
        <v>11</v>
      </c>
      <c r="H19" s="6">
        <v>383</v>
      </c>
      <c r="I19" s="6" t="s">
        <v>11</v>
      </c>
      <c r="J19" s="99" t="s">
        <v>1940</v>
      </c>
      <c r="K19" s="10"/>
      <c r="M19" s="4" t="s">
        <v>1941</v>
      </c>
      <c r="N19" s="102">
        <v>0</v>
      </c>
      <c r="O19" s="102">
        <v>0</v>
      </c>
      <c r="P19" s="13">
        <f>SUM(O19)</f>
        <v>0</v>
      </c>
      <c r="Q19" s="13"/>
      <c r="R19" s="53" t="s">
        <v>1942</v>
      </c>
      <c r="S19" s="13"/>
      <c r="T19" s="13"/>
      <c r="U19" s="13"/>
      <c r="V19" s="13"/>
      <c r="W19" s="13"/>
      <c r="X19" s="13"/>
      <c r="Y19" s="13"/>
      <c r="Z19" s="13"/>
    </row>
    <row r="20" spans="4:26" x14ac:dyDescent="0.2">
      <c r="J20" s="99" t="s">
        <v>1943</v>
      </c>
      <c r="K20" s="10"/>
      <c r="M20" s="4" t="s">
        <v>1944</v>
      </c>
      <c r="N20" s="102">
        <v>0</v>
      </c>
      <c r="O20" s="102">
        <v>0</v>
      </c>
      <c r="P20" s="13">
        <f>SUM(O20)</f>
        <v>0</v>
      </c>
      <c r="Q20" s="13"/>
      <c r="R20" s="53" t="s">
        <v>1124</v>
      </c>
      <c r="S20" s="13"/>
      <c r="T20" s="13"/>
      <c r="U20" s="13"/>
      <c r="V20" s="13"/>
      <c r="W20" s="13"/>
      <c r="X20" s="13"/>
      <c r="Y20" s="13"/>
      <c r="Z20" s="13"/>
    </row>
    <row r="21" spans="4:26" x14ac:dyDescent="0.2">
      <c r="D21" s="6">
        <v>80</v>
      </c>
      <c r="E21" s="6" t="s">
        <v>11</v>
      </c>
      <c r="F21" s="6">
        <v>2362</v>
      </c>
      <c r="G21" s="6" t="s">
        <v>11</v>
      </c>
      <c r="H21" s="6">
        <v>383</v>
      </c>
      <c r="I21" s="6" t="s">
        <v>11</v>
      </c>
      <c r="J21" s="99" t="s">
        <v>1945</v>
      </c>
      <c r="K21" s="10"/>
      <c r="M21" s="4" t="s">
        <v>1946</v>
      </c>
      <c r="N21" s="102">
        <v>0</v>
      </c>
      <c r="O21" s="102">
        <v>0</v>
      </c>
      <c r="Q21" s="13"/>
      <c r="S21" s="13"/>
      <c r="T21" s="13"/>
      <c r="U21" s="13"/>
      <c r="V21" s="13"/>
      <c r="W21" s="13"/>
      <c r="X21" s="13"/>
      <c r="Y21" s="13"/>
      <c r="Z21" s="13"/>
    </row>
    <row r="22" spans="4:26" x14ac:dyDescent="0.2">
      <c r="D22" s="6">
        <v>80</v>
      </c>
      <c r="E22" s="6" t="s">
        <v>11</v>
      </c>
      <c r="F22" s="6">
        <v>2362</v>
      </c>
      <c r="G22" s="6" t="s">
        <v>11</v>
      </c>
      <c r="H22" s="6">
        <v>383</v>
      </c>
      <c r="I22" s="6" t="s">
        <v>11</v>
      </c>
      <c r="J22" s="99" t="s">
        <v>1947</v>
      </c>
      <c r="K22" s="10"/>
      <c r="M22" s="4" t="s">
        <v>1948</v>
      </c>
      <c r="N22" s="102">
        <v>0</v>
      </c>
      <c r="O22" s="102">
        <v>0</v>
      </c>
      <c r="Q22" s="13"/>
      <c r="S22" s="13"/>
      <c r="T22" s="13"/>
      <c r="U22" s="13"/>
      <c r="V22" s="13"/>
      <c r="W22" s="13"/>
      <c r="X22" s="13"/>
      <c r="Y22" s="13"/>
      <c r="Z22" s="13"/>
    </row>
    <row r="23" spans="4:26" x14ac:dyDescent="0.2">
      <c r="D23" s="6">
        <v>80</v>
      </c>
      <c r="E23" s="6" t="s">
        <v>11</v>
      </c>
      <c r="F23" s="6">
        <v>2362</v>
      </c>
      <c r="G23" s="6" t="s">
        <v>11</v>
      </c>
      <c r="H23" s="6">
        <v>383</v>
      </c>
      <c r="I23" s="6" t="s">
        <v>11</v>
      </c>
      <c r="J23" s="99" t="s">
        <v>1949</v>
      </c>
      <c r="K23" s="10"/>
      <c r="M23" s="4" t="s">
        <v>1950</v>
      </c>
      <c r="N23" s="102">
        <v>0</v>
      </c>
      <c r="O23" s="102">
        <v>0</v>
      </c>
      <c r="P23" s="13">
        <f>SUM(O21:O23)</f>
        <v>0</v>
      </c>
      <c r="Q23" s="13"/>
      <c r="R23" s="53" t="s">
        <v>1127</v>
      </c>
      <c r="S23" s="13"/>
      <c r="T23" s="13"/>
      <c r="U23" s="13"/>
      <c r="V23" s="13"/>
      <c r="W23" s="13"/>
      <c r="X23" s="13"/>
      <c r="Y23" s="13"/>
      <c r="Z23" s="13"/>
    </row>
    <row r="24" spans="4:26" x14ac:dyDescent="0.2">
      <c r="J24" s="99" t="s">
        <v>1951</v>
      </c>
      <c r="K24" s="10"/>
      <c r="M24" s="4" t="s">
        <v>1952</v>
      </c>
      <c r="N24" s="102">
        <v>0</v>
      </c>
      <c r="O24" s="102">
        <v>0</v>
      </c>
      <c r="P24" s="13">
        <f>SUM(O24)</f>
        <v>0</v>
      </c>
      <c r="Q24" s="13"/>
      <c r="R24" s="53" t="s">
        <v>1953</v>
      </c>
      <c r="S24" s="13"/>
      <c r="T24" s="13"/>
      <c r="U24" s="13"/>
      <c r="V24" s="13"/>
      <c r="W24" s="13"/>
      <c r="X24" s="13"/>
      <c r="Y24" s="13"/>
      <c r="Z24" s="13"/>
    </row>
    <row r="25" spans="4:26" x14ac:dyDescent="0.2">
      <c r="J25" s="99" t="s">
        <v>1954</v>
      </c>
      <c r="K25" s="10"/>
      <c r="M25" s="4" t="s">
        <v>1955</v>
      </c>
      <c r="N25" s="102">
        <v>0</v>
      </c>
      <c r="O25" s="102">
        <v>0</v>
      </c>
      <c r="P25" s="13">
        <f>SUM(O25)</f>
        <v>0</v>
      </c>
      <c r="Q25" s="13"/>
      <c r="R25" s="53" t="s">
        <v>1956</v>
      </c>
      <c r="S25" s="13"/>
      <c r="T25" s="13"/>
      <c r="U25" s="13"/>
      <c r="V25" s="13"/>
      <c r="W25" s="13"/>
      <c r="X25" s="13"/>
      <c r="Y25" s="13"/>
      <c r="Z25" s="13"/>
    </row>
    <row r="26" spans="4:26" x14ac:dyDescent="0.2">
      <c r="D26" s="6">
        <v>80</v>
      </c>
      <c r="E26" s="6" t="s">
        <v>11</v>
      </c>
      <c r="F26" s="6">
        <v>2362</v>
      </c>
      <c r="G26" s="6" t="s">
        <v>11</v>
      </c>
      <c r="H26" s="6">
        <v>383</v>
      </c>
      <c r="I26" s="6" t="s">
        <v>11</v>
      </c>
      <c r="J26" s="99" t="s">
        <v>1957</v>
      </c>
      <c r="K26" s="10"/>
      <c r="M26" s="4" t="s">
        <v>1958</v>
      </c>
      <c r="N26" s="102">
        <v>0</v>
      </c>
      <c r="O26" s="102">
        <v>0</v>
      </c>
      <c r="Q26" s="13"/>
      <c r="S26" s="13"/>
      <c r="T26" s="13"/>
      <c r="U26" s="13"/>
      <c r="V26" s="13"/>
      <c r="W26" s="13"/>
      <c r="X26" s="13"/>
      <c r="Y26" s="13"/>
      <c r="Z26" s="13"/>
    </row>
    <row r="27" spans="4:26" x14ac:dyDescent="0.2">
      <c r="D27" s="6">
        <v>80</v>
      </c>
      <c r="E27" s="6" t="s">
        <v>11</v>
      </c>
      <c r="F27" s="6">
        <v>2362</v>
      </c>
      <c r="G27" s="6" t="s">
        <v>11</v>
      </c>
      <c r="H27" s="6">
        <v>383</v>
      </c>
      <c r="I27" s="6" t="s">
        <v>11</v>
      </c>
      <c r="J27" s="99" t="s">
        <v>1959</v>
      </c>
      <c r="K27" s="10"/>
      <c r="M27" s="4" t="s">
        <v>1960</v>
      </c>
      <c r="N27" s="102">
        <v>0</v>
      </c>
      <c r="O27" s="102">
        <v>0</v>
      </c>
      <c r="Q27" s="13"/>
      <c r="S27" s="13"/>
      <c r="T27" s="13"/>
      <c r="U27" s="13"/>
      <c r="V27" s="13"/>
      <c r="W27" s="13"/>
      <c r="X27" s="13"/>
      <c r="Y27" s="13"/>
      <c r="Z27" s="13"/>
    </row>
    <row r="28" spans="4:26" x14ac:dyDescent="0.2">
      <c r="D28" s="6">
        <v>80</v>
      </c>
      <c r="E28" s="6" t="s">
        <v>11</v>
      </c>
      <c r="F28" s="6">
        <v>2362</v>
      </c>
      <c r="G28" s="6" t="s">
        <v>11</v>
      </c>
      <c r="H28" s="6">
        <v>383</v>
      </c>
      <c r="I28" s="6" t="s">
        <v>11</v>
      </c>
      <c r="J28" s="99" t="s">
        <v>1961</v>
      </c>
      <c r="K28" s="10"/>
      <c r="M28" s="4" t="s">
        <v>1962</v>
      </c>
      <c r="N28" s="102">
        <v>0</v>
      </c>
      <c r="O28" s="102">
        <v>0</v>
      </c>
      <c r="Q28" s="13"/>
      <c r="S28" s="13"/>
      <c r="T28" s="13"/>
      <c r="U28" s="13"/>
      <c r="V28" s="13"/>
      <c r="W28" s="13"/>
      <c r="X28" s="13"/>
      <c r="Y28" s="13"/>
      <c r="Z28" s="13"/>
    </row>
    <row r="29" spans="4:26" x14ac:dyDescent="0.2">
      <c r="D29" s="6">
        <v>80</v>
      </c>
      <c r="E29" s="6" t="s">
        <v>11</v>
      </c>
      <c r="F29" s="6">
        <v>2363</v>
      </c>
      <c r="G29" s="6" t="s">
        <v>11</v>
      </c>
      <c r="H29" s="6">
        <v>381</v>
      </c>
      <c r="J29" s="99" t="s">
        <v>1963</v>
      </c>
      <c r="K29" s="10"/>
      <c r="M29" s="4" t="s">
        <v>1964</v>
      </c>
      <c r="N29" s="102">
        <v>0</v>
      </c>
      <c r="O29" s="102">
        <v>0</v>
      </c>
      <c r="P29" s="13">
        <f>SUM(O26:O29)</f>
        <v>0</v>
      </c>
      <c r="Q29" s="13"/>
      <c r="R29" s="53" t="s">
        <v>1130</v>
      </c>
      <c r="S29" s="13"/>
      <c r="T29" s="13"/>
      <c r="U29" s="13"/>
      <c r="V29" s="13"/>
      <c r="W29" s="13"/>
      <c r="X29" s="13"/>
      <c r="Y29" s="13"/>
      <c r="Z29" s="13"/>
    </row>
    <row r="30" spans="4:26" x14ac:dyDescent="0.2">
      <c r="D30" s="6">
        <v>80</v>
      </c>
      <c r="E30" s="6" t="s">
        <v>11</v>
      </c>
      <c r="F30" s="6">
        <v>2363</v>
      </c>
      <c r="G30" s="6" t="s">
        <v>11</v>
      </c>
      <c r="H30" s="6">
        <v>381</v>
      </c>
      <c r="I30" s="6" t="s">
        <v>11</v>
      </c>
      <c r="J30" s="99" t="s">
        <v>1965</v>
      </c>
      <c r="K30" s="10"/>
      <c r="M30" s="4" t="s">
        <v>1966</v>
      </c>
      <c r="N30" s="102">
        <v>0</v>
      </c>
      <c r="O30" s="102">
        <v>0</v>
      </c>
      <c r="Q30" s="13"/>
      <c r="S30" s="13"/>
      <c r="T30" s="13"/>
      <c r="U30" s="13"/>
      <c r="V30" s="13"/>
      <c r="W30" s="13"/>
      <c r="X30" s="13"/>
      <c r="Y30" s="13"/>
      <c r="Z30" s="13"/>
    </row>
    <row r="31" spans="4:26" x14ac:dyDescent="0.2">
      <c r="D31" s="6">
        <v>80</v>
      </c>
      <c r="E31" s="6" t="s">
        <v>11</v>
      </c>
      <c r="F31" s="6">
        <v>2363</v>
      </c>
      <c r="G31" s="6" t="s">
        <v>11</v>
      </c>
      <c r="H31" s="6">
        <v>381</v>
      </c>
      <c r="I31" s="6" t="s">
        <v>11</v>
      </c>
      <c r="J31" s="99" t="s">
        <v>1967</v>
      </c>
      <c r="K31" s="10"/>
      <c r="M31" s="4" t="s">
        <v>1968</v>
      </c>
      <c r="N31" s="103">
        <v>0</v>
      </c>
      <c r="O31" s="103">
        <v>0</v>
      </c>
      <c r="P31" s="13">
        <f>SUM(O30:O31)</f>
        <v>0</v>
      </c>
      <c r="Q31" s="13"/>
      <c r="R31" s="53" t="s">
        <v>1969</v>
      </c>
      <c r="S31" s="13"/>
      <c r="T31" s="13"/>
      <c r="U31" s="13"/>
      <c r="V31" s="13"/>
      <c r="W31" s="13"/>
      <c r="X31" s="13"/>
      <c r="Y31" s="13"/>
      <c r="Z31" s="13"/>
    </row>
    <row r="32" spans="4:26" x14ac:dyDescent="0.2">
      <c r="K32" s="10"/>
      <c r="M32" s="5" t="s">
        <v>1453</v>
      </c>
      <c r="N32" s="74">
        <f t="shared" ref="N32:P32" si="2">SUM(N15:N31)</f>
        <v>0</v>
      </c>
      <c r="O32" s="231">
        <f t="shared" si="2"/>
        <v>0</v>
      </c>
      <c r="P32" s="57">
        <f t="shared" si="2"/>
        <v>0</v>
      </c>
      <c r="Q32" s="15"/>
      <c r="S32" s="15"/>
      <c r="T32" s="15"/>
    </row>
    <row r="33" spans="11:16" x14ac:dyDescent="0.2">
      <c r="K33" s="10"/>
      <c r="M33" s="5"/>
      <c r="N33" s="8"/>
      <c r="O33" s="8"/>
    </row>
    <row r="34" spans="11:16" x14ac:dyDescent="0.2">
      <c r="K34" s="10"/>
      <c r="M34" s="5" t="s">
        <v>1312</v>
      </c>
      <c r="N34" s="8">
        <v>2176.35</v>
      </c>
      <c r="O34" s="8">
        <f>+N34</f>
        <v>2176.35</v>
      </c>
    </row>
    <row r="35" spans="11:16" x14ac:dyDescent="0.2">
      <c r="K35" s="10"/>
      <c r="M35" s="5" t="s">
        <v>1313</v>
      </c>
      <c r="N35" s="8">
        <f>N12</f>
        <v>25</v>
      </c>
      <c r="O35" s="8">
        <f>O12</f>
        <v>56.09</v>
      </c>
    </row>
    <row r="36" spans="11:16" x14ac:dyDescent="0.2">
      <c r="K36" s="10"/>
      <c r="M36" s="5" t="s">
        <v>1314</v>
      </c>
      <c r="N36" s="75">
        <f>N32</f>
        <v>0</v>
      </c>
      <c r="O36" s="75">
        <f>O32</f>
        <v>0</v>
      </c>
      <c r="P36" s="13">
        <f>SUM(O35-O36)</f>
        <v>56.09</v>
      </c>
    </row>
    <row r="37" spans="11:16" ht="15" x14ac:dyDescent="0.25">
      <c r="K37" s="10"/>
      <c r="M37" s="5" t="s">
        <v>1315</v>
      </c>
      <c r="N37" s="166">
        <f>+(N35+N34)-N36</f>
        <v>2201.35</v>
      </c>
      <c r="O37" s="238">
        <f>+(O35+O34)-O36</f>
        <v>2232.44</v>
      </c>
    </row>
    <row r="38" spans="11:16" x14ac:dyDescent="0.2">
      <c r="K38" s="10"/>
      <c r="M38" s="5"/>
    </row>
  </sheetData>
  <phoneticPr fontId="6" type="noConversion"/>
  <printOptions horizontalCentered="1" gridLines="1"/>
  <pageMargins left="0.14000000000000001" right="0.14000000000000001" top="0.8" bottom="0.28999999999999998" header="0.24" footer="0.1"/>
  <pageSetup scale="94" orientation="portrait" verticalDpi="300" r:id="rId1"/>
  <headerFooter alignWithMargins="0">
    <oddHeader>&amp;C&amp;"Arial,Bold"ARBOR PARK SCHOOL DISTRICT 145
2019 FISCAL YEAR BUDGET
July 1, 2018 Through June 30, 2019</oddHeader>
    <oddFooter>&amp;L&amp;8&amp;D &amp;T&amp;R&amp;Z&amp;F</oddFooter>
  </headerFooter>
  <rowBreaks count="1" manualBreakCount="1">
    <brk id="13" min="2" max="21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>
    <tabColor indexed="15"/>
    <pageSetUpPr fitToPage="1"/>
  </sheetPr>
  <dimension ref="A1:AB22"/>
  <sheetViews>
    <sheetView topLeftCell="C1" zoomScale="130" zoomScaleNormal="130" workbookViewId="0">
      <selection activeCell="C1" sqref="C1"/>
    </sheetView>
  </sheetViews>
  <sheetFormatPr defaultColWidth="9.140625" defaultRowHeight="12.75" x14ac:dyDescent="0.2"/>
  <cols>
    <col min="1" max="1" width="3.85546875" style="6" hidden="1" customWidth="1"/>
    <col min="2" max="2" width="3.28515625" style="6" hidden="1" customWidth="1"/>
    <col min="3" max="3" width="4.140625" style="6" bestFit="1" customWidth="1"/>
    <col min="4" max="4" width="3" style="6" hidden="1" customWidth="1"/>
    <col min="5" max="5" width="1.5703125" style="6" hidden="1" customWidth="1"/>
    <col min="6" max="6" width="6.28515625" style="6" hidden="1" customWidth="1"/>
    <col min="7" max="7" width="1.5703125" style="6" hidden="1" customWidth="1"/>
    <col min="8" max="8" width="5.140625" style="6" hidden="1" customWidth="1"/>
    <col min="9" max="9" width="1.42578125" style="6" hidden="1" customWidth="1"/>
    <col min="10" max="10" width="24.42578125" style="21" bestFit="1" customWidth="1"/>
    <col min="11" max="11" width="1.85546875" style="6" customWidth="1"/>
    <col min="12" max="12" width="4.7109375" style="6" customWidth="1"/>
    <col min="13" max="13" width="46.28515625" style="6" customWidth="1"/>
    <col min="14" max="15" width="13.28515625" style="6" customWidth="1"/>
    <col min="16" max="16" width="12.28515625" style="6" customWidth="1"/>
    <col min="17" max="17" width="12.28515625" style="53" customWidth="1"/>
    <col min="18" max="18" width="12.28515625" style="6" customWidth="1"/>
    <col min="19" max="19" width="12.28515625" style="21" customWidth="1"/>
    <col min="20" max="20" width="14.42578125" style="21" bestFit="1" customWidth="1"/>
    <col min="21" max="21" width="12.28515625" style="21" customWidth="1"/>
    <col min="22" max="28" width="12.28515625" style="6" customWidth="1"/>
    <col min="29" max="16384" width="9.140625" style="6"/>
  </cols>
  <sheetData>
    <row r="1" spans="3:28" ht="15.75" x14ac:dyDescent="0.25">
      <c r="C1" s="16" t="s">
        <v>1970</v>
      </c>
      <c r="E1" s="5"/>
      <c r="F1" s="5"/>
      <c r="G1" s="5"/>
      <c r="H1" s="5"/>
      <c r="I1" s="5"/>
      <c r="J1" s="28"/>
      <c r="K1" s="7"/>
      <c r="L1" s="5"/>
    </row>
    <row r="2" spans="3:28" ht="15.75" x14ac:dyDescent="0.25">
      <c r="C2" s="16" t="s">
        <v>1971</v>
      </c>
      <c r="E2" s="5"/>
      <c r="F2" s="5"/>
      <c r="G2" s="5"/>
      <c r="H2" s="5"/>
      <c r="I2" s="5"/>
      <c r="J2" s="28"/>
      <c r="K2" s="7"/>
      <c r="L2" s="5"/>
    </row>
    <row r="3" spans="3:28" ht="38.25" customHeight="1" x14ac:dyDescent="0.35">
      <c r="C3" s="18" t="s">
        <v>125</v>
      </c>
      <c r="D3" s="5" t="s">
        <v>1320</v>
      </c>
      <c r="K3" s="10"/>
      <c r="M3" s="168" t="s">
        <v>7</v>
      </c>
      <c r="N3" s="239" t="s">
        <v>8</v>
      </c>
      <c r="O3" s="240" t="s">
        <v>9</v>
      </c>
    </row>
    <row r="4" spans="3:28" x14ac:dyDescent="0.2">
      <c r="C4" s="12"/>
      <c r="D4" s="6">
        <v>90</v>
      </c>
      <c r="E4" s="6" t="s">
        <v>11</v>
      </c>
      <c r="F4" s="6">
        <v>1510</v>
      </c>
      <c r="J4" s="98" t="s">
        <v>1972</v>
      </c>
      <c r="K4" s="10"/>
      <c r="M4" s="6" t="s">
        <v>1973</v>
      </c>
      <c r="N4" s="8">
        <v>0</v>
      </c>
      <c r="O4" s="8">
        <v>0</v>
      </c>
      <c r="P4" s="8">
        <f>+O4</f>
        <v>0</v>
      </c>
      <c r="Q4" s="70">
        <v>1100</v>
      </c>
      <c r="R4" s="8"/>
      <c r="S4" s="63"/>
    </row>
    <row r="5" spans="3:28" x14ac:dyDescent="0.2">
      <c r="C5" s="12"/>
      <c r="J5" s="98" t="s">
        <v>1974</v>
      </c>
      <c r="K5" s="10"/>
      <c r="M5" s="6" t="s">
        <v>1975</v>
      </c>
      <c r="N5" s="75">
        <v>750</v>
      </c>
      <c r="O5" s="75">
        <f>_xlfn.SINGLE(SUM(426.66+515.83))</f>
        <v>942.49</v>
      </c>
      <c r="P5" s="8">
        <f>+O5</f>
        <v>942.49</v>
      </c>
      <c r="Q5" s="70">
        <v>1510</v>
      </c>
      <c r="R5" s="8"/>
      <c r="S5" s="63"/>
    </row>
    <row r="6" spans="3:28" x14ac:dyDescent="0.2">
      <c r="C6" s="12"/>
      <c r="K6" s="10"/>
      <c r="M6" s="5" t="s">
        <v>1342</v>
      </c>
      <c r="N6" s="74">
        <f>SUM(N4:N5)</f>
        <v>750</v>
      </c>
      <c r="O6" s="231">
        <f>SUM(O4:O5)</f>
        <v>942.49</v>
      </c>
      <c r="P6" s="15">
        <f>SUM(P4:P5)</f>
        <v>942.49</v>
      </c>
      <c r="Q6" s="70"/>
      <c r="R6" s="15"/>
      <c r="S6" s="64"/>
      <c r="T6" s="28"/>
      <c r="U6" s="28"/>
      <c r="V6" s="5"/>
      <c r="W6" s="5"/>
      <c r="X6" s="5"/>
      <c r="Y6" s="5"/>
      <c r="Z6" s="5"/>
      <c r="AA6" s="5"/>
      <c r="AB6" s="5"/>
    </row>
    <row r="7" spans="3:28" x14ac:dyDescent="0.2">
      <c r="C7" s="12"/>
      <c r="K7" s="10"/>
      <c r="Q7" s="70"/>
    </row>
    <row r="8" spans="3:28" ht="38.25" x14ac:dyDescent="0.2">
      <c r="C8" s="18" t="s">
        <v>125</v>
      </c>
      <c r="D8" s="5" t="s">
        <v>124</v>
      </c>
      <c r="K8" s="10"/>
      <c r="N8" s="239" t="s">
        <v>8</v>
      </c>
      <c r="O8" s="240" t="s">
        <v>9</v>
      </c>
      <c r="Q8" s="70"/>
    </row>
    <row r="9" spans="3:28" x14ac:dyDescent="0.2">
      <c r="C9" s="12"/>
      <c r="D9" s="6">
        <v>90</v>
      </c>
      <c r="E9" s="6" t="s">
        <v>11</v>
      </c>
      <c r="F9" s="6">
        <v>2533</v>
      </c>
      <c r="G9" s="6" t="s">
        <v>11</v>
      </c>
      <c r="H9" s="6">
        <v>319</v>
      </c>
      <c r="J9" s="21" t="s">
        <v>1976</v>
      </c>
      <c r="K9" s="10"/>
      <c r="M9" s="6" t="s">
        <v>1977</v>
      </c>
      <c r="N9" s="8">
        <v>10000</v>
      </c>
      <c r="O9" s="8">
        <f>SUM(341.25+19500)</f>
        <v>19841.25</v>
      </c>
      <c r="P9" s="8">
        <f>+O9</f>
        <v>19841.25</v>
      </c>
      <c r="Q9" s="70" t="s">
        <v>1345</v>
      </c>
      <c r="R9" s="8"/>
      <c r="S9" s="63"/>
    </row>
    <row r="10" spans="3:28" x14ac:dyDescent="0.2">
      <c r="C10" s="12"/>
      <c r="D10" s="6">
        <v>90</v>
      </c>
      <c r="E10" s="6" t="s">
        <v>11</v>
      </c>
      <c r="F10" s="6">
        <v>2535</v>
      </c>
      <c r="G10" s="6" t="s">
        <v>11</v>
      </c>
      <c r="H10" s="6">
        <v>323</v>
      </c>
      <c r="K10" s="10"/>
      <c r="M10" s="6" t="s">
        <v>1978</v>
      </c>
      <c r="N10" s="8">
        <v>0</v>
      </c>
      <c r="O10" s="8">
        <v>0</v>
      </c>
      <c r="P10" s="13"/>
      <c r="R10" s="13"/>
      <c r="S10" s="54"/>
    </row>
    <row r="11" spans="3:28" x14ac:dyDescent="0.2">
      <c r="C11" s="12"/>
      <c r="D11" s="6">
        <v>90</v>
      </c>
      <c r="E11" s="6" t="s">
        <v>11</v>
      </c>
      <c r="F11" s="6">
        <v>2535</v>
      </c>
      <c r="G11" s="6" t="s">
        <v>11</v>
      </c>
      <c r="H11" s="6">
        <v>323</v>
      </c>
      <c r="K11" s="10"/>
      <c r="M11" s="6" t="s">
        <v>1979</v>
      </c>
      <c r="N11" s="8">
        <v>0</v>
      </c>
      <c r="O11" s="8">
        <v>0</v>
      </c>
      <c r="P11" s="13"/>
      <c r="R11" s="13"/>
      <c r="S11" s="54"/>
    </row>
    <row r="12" spans="3:28" x14ac:dyDescent="0.2">
      <c r="C12" s="12"/>
      <c r="D12" s="6">
        <v>90</v>
      </c>
      <c r="E12" s="6" t="s">
        <v>11</v>
      </c>
      <c r="F12" s="6">
        <v>2535</v>
      </c>
      <c r="G12" s="6" t="s">
        <v>11</v>
      </c>
      <c r="H12" s="6">
        <v>323</v>
      </c>
      <c r="K12" s="10"/>
      <c r="M12" s="6" t="s">
        <v>1980</v>
      </c>
      <c r="N12" s="8">
        <v>0</v>
      </c>
      <c r="O12" s="8">
        <v>0</v>
      </c>
      <c r="P12" s="13"/>
      <c r="R12" s="13"/>
      <c r="S12" s="54"/>
    </row>
    <row r="13" spans="3:28" x14ac:dyDescent="0.2">
      <c r="C13" s="12"/>
      <c r="D13" s="6">
        <v>90</v>
      </c>
      <c r="E13" s="6" t="s">
        <v>11</v>
      </c>
      <c r="F13" s="6">
        <v>2535</v>
      </c>
      <c r="G13" s="6" t="s">
        <v>11</v>
      </c>
      <c r="H13" s="6">
        <v>323</v>
      </c>
      <c r="K13" s="10"/>
      <c r="M13" s="6" t="s">
        <v>1981</v>
      </c>
      <c r="N13" s="75">
        <v>0</v>
      </c>
      <c r="O13" s="75">
        <v>0</v>
      </c>
      <c r="P13" s="13"/>
      <c r="R13" s="13"/>
      <c r="S13" s="54"/>
    </row>
    <row r="14" spans="3:28" x14ac:dyDescent="0.2">
      <c r="K14" s="10"/>
      <c r="M14" s="5" t="s">
        <v>1453</v>
      </c>
      <c r="N14" s="74">
        <f>SUM(N9:N13)</f>
        <v>10000</v>
      </c>
      <c r="O14" s="231">
        <f>SUM(O9:O13)</f>
        <v>19841.25</v>
      </c>
      <c r="P14" s="15"/>
      <c r="R14" s="15"/>
      <c r="S14" s="64"/>
      <c r="T14" s="64"/>
    </row>
    <row r="15" spans="3:28" x14ac:dyDescent="0.2">
      <c r="K15" s="10"/>
      <c r="M15" s="5"/>
    </row>
    <row r="16" spans="3:28" x14ac:dyDescent="0.2">
      <c r="K16" s="10"/>
      <c r="M16" s="5" t="s">
        <v>1312</v>
      </c>
      <c r="N16" s="8">
        <v>33342.94</v>
      </c>
      <c r="O16" s="8">
        <f>+N16</f>
        <v>33342.94</v>
      </c>
    </row>
    <row r="17" spans="11:21" x14ac:dyDescent="0.2">
      <c r="K17" s="10"/>
      <c r="M17" s="5" t="s">
        <v>1313</v>
      </c>
      <c r="N17" s="8">
        <f>N6</f>
        <v>750</v>
      </c>
      <c r="O17" s="8">
        <f>SUM(O6)</f>
        <v>942.49</v>
      </c>
    </row>
    <row r="18" spans="11:21" x14ac:dyDescent="0.2">
      <c r="K18" s="10"/>
      <c r="M18" s="5" t="s">
        <v>1314</v>
      </c>
      <c r="N18" s="75">
        <f>N14</f>
        <v>10000</v>
      </c>
      <c r="O18" s="75">
        <f>O14</f>
        <v>19841.25</v>
      </c>
      <c r="P18" s="13">
        <f>SUM(O17-O18)</f>
        <v>-18898.759999999998</v>
      </c>
      <c r="T18" s="65"/>
    </row>
    <row r="19" spans="11:21" ht="15" x14ac:dyDescent="0.25">
      <c r="K19" s="10"/>
      <c r="M19" s="5" t="s">
        <v>1315</v>
      </c>
      <c r="N19" s="166">
        <f>+(N17+N16)-N18</f>
        <v>24092.940000000002</v>
      </c>
      <c r="O19" s="76">
        <f>+(O17+O16)-O18</f>
        <v>14444.18</v>
      </c>
      <c r="S19" s="28"/>
      <c r="T19" s="65"/>
    </row>
    <row r="20" spans="11:21" x14ac:dyDescent="0.2">
      <c r="S20" s="28"/>
      <c r="T20" s="65"/>
    </row>
    <row r="21" spans="11:21" x14ac:dyDescent="0.2">
      <c r="T21" s="65"/>
      <c r="U21" s="66"/>
    </row>
    <row r="22" spans="11:21" x14ac:dyDescent="0.2">
      <c r="T22" s="65"/>
    </row>
  </sheetData>
  <phoneticPr fontId="6" type="noConversion"/>
  <printOptions horizontalCentered="1" gridLines="1"/>
  <pageMargins left="0.14000000000000001" right="0.14000000000000001" top="0.8" bottom="0.28999999999999998" header="0" footer="0.1"/>
  <pageSetup scale="96" orientation="portrait" verticalDpi="300" r:id="rId1"/>
  <headerFooter alignWithMargins="0">
    <oddHeader>&amp;C&amp;"Arial,Bold"ARBOR PARK SCHOOL DISTRICT 145
2019 FISCAL YEAR BUDGET
July 1, 2018 Through June 30, 2019</oddHeader>
    <oddFooter>&amp;L&amp;8&amp;D &amp;T&amp;R&amp;Z&amp;F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P31"/>
  <sheetViews>
    <sheetView tabSelected="1" zoomScale="110" zoomScaleNormal="110" workbookViewId="0"/>
  </sheetViews>
  <sheetFormatPr defaultRowHeight="12.75" x14ac:dyDescent="0.2"/>
  <cols>
    <col min="1" max="1" width="16.7109375" customWidth="1"/>
    <col min="2" max="2" width="28.5703125" bestFit="1" customWidth="1"/>
    <col min="3" max="4" width="18.85546875" hidden="1" customWidth="1"/>
    <col min="5" max="5" width="18.28515625" hidden="1" customWidth="1"/>
    <col min="6" max="6" width="1" hidden="1" customWidth="1"/>
    <col min="7" max="8" width="16.5703125" bestFit="1" customWidth="1"/>
    <col min="9" max="9" width="18.85546875" bestFit="1" customWidth="1"/>
    <col min="10" max="10" width="4.5703125" customWidth="1"/>
    <col min="11" max="12" width="15.5703125" style="2" bestFit="1" customWidth="1"/>
    <col min="13" max="13" width="19.42578125" style="2" customWidth="1"/>
    <col min="14" max="14" width="16.28515625" style="2" bestFit="1" customWidth="1"/>
    <col min="15" max="15" width="1.5703125" customWidth="1"/>
    <col min="16" max="16" width="12.85546875" bestFit="1" customWidth="1"/>
  </cols>
  <sheetData>
    <row r="1" spans="1:16" ht="18" x14ac:dyDescent="0.25">
      <c r="A1" s="182" t="s">
        <v>1982</v>
      </c>
      <c r="B1" s="88"/>
      <c r="C1" s="88"/>
      <c r="D1" s="88"/>
      <c r="E1" s="88"/>
      <c r="F1" s="88"/>
      <c r="G1" s="88"/>
      <c r="H1" s="88"/>
      <c r="I1" s="88"/>
      <c r="J1" s="88"/>
      <c r="K1" s="89"/>
      <c r="L1" s="89"/>
      <c r="M1" s="89"/>
      <c r="N1" s="89"/>
      <c r="O1" s="88"/>
    </row>
    <row r="2" spans="1:16" ht="78.75" x14ac:dyDescent="0.25">
      <c r="A2" s="90" t="s">
        <v>1983</v>
      </c>
      <c r="B2" s="91" t="s">
        <v>1984</v>
      </c>
      <c r="C2" s="91" t="s">
        <v>1985</v>
      </c>
      <c r="D2" s="91" t="s">
        <v>1986</v>
      </c>
      <c r="E2" s="91" t="s">
        <v>1987</v>
      </c>
      <c r="F2" s="92"/>
      <c r="G2" s="195" t="s">
        <v>1988</v>
      </c>
      <c r="H2" s="197" t="s">
        <v>1989</v>
      </c>
      <c r="I2" s="91" t="s">
        <v>1987</v>
      </c>
      <c r="J2" s="88"/>
      <c r="K2" s="93" t="s">
        <v>1990</v>
      </c>
      <c r="L2" s="93" t="s">
        <v>1991</v>
      </c>
      <c r="M2" s="93" t="s">
        <v>1992</v>
      </c>
      <c r="N2" s="93" t="s">
        <v>1993</v>
      </c>
      <c r="O2" s="88"/>
    </row>
    <row r="3" spans="1:16" ht="15" x14ac:dyDescent="0.2">
      <c r="A3" s="155">
        <v>10</v>
      </c>
      <c r="B3" s="156" t="s">
        <v>1994</v>
      </c>
      <c r="C3" s="157">
        <v>15722256</v>
      </c>
      <c r="D3" s="157" t="e">
        <f>'10 Ed R'!#REF!</f>
        <v>#REF!</v>
      </c>
      <c r="E3" s="157" t="e">
        <f>+D3-C3</f>
        <v>#REF!</v>
      </c>
      <c r="F3" s="157"/>
      <c r="G3" s="158">
        <f>'10 Ed R'!$N$72</f>
        <v>13787416.75</v>
      </c>
      <c r="H3" s="158">
        <f>+'10 Ed R'!O72</f>
        <v>13896271.91</v>
      </c>
      <c r="I3" s="158">
        <f>+H3-G3</f>
        <v>108855.16000000015</v>
      </c>
      <c r="J3" s="88"/>
      <c r="K3" s="193">
        <v>3022987.17</v>
      </c>
      <c r="L3" s="193">
        <f>SUM(H3)</f>
        <v>13896271.91</v>
      </c>
      <c r="M3" s="193">
        <f>SUM(H17)</f>
        <v>13830608.192809997</v>
      </c>
      <c r="N3" s="193">
        <f>SUM(K3+L3-M3)</f>
        <v>3088650.8871900011</v>
      </c>
      <c r="O3" s="88"/>
      <c r="P3" s="1">
        <f>SUM(L3-M3)</f>
        <v>65663.717190003023</v>
      </c>
    </row>
    <row r="4" spans="1:16" ht="15" x14ac:dyDescent="0.2">
      <c r="A4" s="155">
        <v>20</v>
      </c>
      <c r="B4" s="156" t="s">
        <v>1995</v>
      </c>
      <c r="C4" s="157">
        <v>1392500</v>
      </c>
      <c r="D4" s="157" t="e">
        <f>'20 O&amp;M'!#REF!</f>
        <v>#REF!</v>
      </c>
      <c r="E4" s="157" t="e">
        <f t="shared" ref="E4:E12" si="0">+D4-C4</f>
        <v>#REF!</v>
      </c>
      <c r="F4" s="157"/>
      <c r="G4" s="158">
        <f>'20 O&amp;M'!$M$21</f>
        <v>1227032</v>
      </c>
      <c r="H4" s="158">
        <f>+'20 O&amp;M'!N21</f>
        <v>1216199.8500000001</v>
      </c>
      <c r="I4" s="158">
        <f t="shared" ref="I4:I12" si="1">+H4-G4</f>
        <v>-10832.149999999907</v>
      </c>
      <c r="J4" s="88"/>
      <c r="K4" s="193">
        <v>464490.02</v>
      </c>
      <c r="L4" s="193">
        <f>SUM(H4)</f>
        <v>1216199.8500000001</v>
      </c>
      <c r="M4" s="193">
        <f>SUM(H18)</f>
        <v>1398014.1</v>
      </c>
      <c r="N4" s="193">
        <f t="shared" ref="N4:N12" si="2">SUM(K4+L4-M4)</f>
        <v>282675.77</v>
      </c>
      <c r="O4" s="88"/>
      <c r="P4" s="1">
        <f t="shared" ref="P4:P12" si="3">SUM(L4-M4)</f>
        <v>-181814.25</v>
      </c>
    </row>
    <row r="5" spans="1:16" ht="15" x14ac:dyDescent="0.2">
      <c r="A5" s="155">
        <v>30</v>
      </c>
      <c r="B5" s="156" t="s">
        <v>1996</v>
      </c>
      <c r="C5" s="157">
        <v>2491932</v>
      </c>
      <c r="D5" s="157" t="e">
        <f>'30 B&amp;I'!#REF!</f>
        <v>#REF!</v>
      </c>
      <c r="E5" s="157" t="e">
        <f t="shared" si="0"/>
        <v>#REF!</v>
      </c>
      <c r="F5" s="157"/>
      <c r="G5" s="158">
        <f>'30 B&amp;I'!$N$10</f>
        <v>2748657</v>
      </c>
      <c r="H5" s="158">
        <f>+'30 B&amp;I'!O10</f>
        <v>13124103.890000001</v>
      </c>
      <c r="I5" s="158">
        <f t="shared" si="1"/>
        <v>10375446.890000001</v>
      </c>
      <c r="J5" s="88"/>
      <c r="K5" s="193">
        <v>1398613.32</v>
      </c>
      <c r="L5" s="193">
        <f t="shared" ref="L5:L12" si="4">SUM(H5)</f>
        <v>13124103.890000001</v>
      </c>
      <c r="M5" s="193">
        <f t="shared" ref="M5:M12" si="5">SUM(H19)</f>
        <v>13057812.689999999</v>
      </c>
      <c r="N5" s="193">
        <f t="shared" si="2"/>
        <v>1464904.5200000014</v>
      </c>
      <c r="O5" s="88"/>
      <c r="P5" s="1">
        <f t="shared" si="3"/>
        <v>66291.200000001118</v>
      </c>
    </row>
    <row r="6" spans="1:16" ht="15" x14ac:dyDescent="0.2">
      <c r="A6" s="155">
        <v>40</v>
      </c>
      <c r="B6" s="156" t="s">
        <v>1997</v>
      </c>
      <c r="C6" s="157">
        <v>1291630</v>
      </c>
      <c r="D6" s="157" t="e">
        <f>'40 Trans'!#REF!</f>
        <v>#REF!</v>
      </c>
      <c r="E6" s="157" t="e">
        <f t="shared" si="0"/>
        <v>#REF!</v>
      </c>
      <c r="F6" s="157"/>
      <c r="G6" s="158">
        <f>'40 Trans'!$N$16</f>
        <v>1140426</v>
      </c>
      <c r="H6" s="158">
        <f>+'40 Trans'!O16</f>
        <v>1013183.6599999999</v>
      </c>
      <c r="I6" s="158">
        <f t="shared" si="1"/>
        <v>-127242.34000000008</v>
      </c>
      <c r="J6" s="88"/>
      <c r="K6" s="193">
        <v>1146762.52</v>
      </c>
      <c r="L6" s="193">
        <f t="shared" si="4"/>
        <v>1013183.6599999999</v>
      </c>
      <c r="M6" s="193">
        <f t="shared" si="5"/>
        <v>948529.68</v>
      </c>
      <c r="N6" s="193">
        <f t="shared" si="2"/>
        <v>1211416.4999999995</v>
      </c>
      <c r="O6" s="88"/>
      <c r="P6" s="1">
        <f t="shared" si="3"/>
        <v>64653.979999999865</v>
      </c>
    </row>
    <row r="7" spans="1:16" ht="15" x14ac:dyDescent="0.2">
      <c r="A7" s="155">
        <v>50</v>
      </c>
      <c r="B7" s="156" t="s">
        <v>1998</v>
      </c>
      <c r="C7" s="157">
        <v>302469</v>
      </c>
      <c r="D7" s="157" t="e">
        <f>'50 IMRF'!#REF!</f>
        <v>#REF!</v>
      </c>
      <c r="E7" s="157" t="e">
        <f t="shared" si="0"/>
        <v>#REF!</v>
      </c>
      <c r="F7" s="157"/>
      <c r="G7" s="158">
        <f>'50 IMRF'!$M$10</f>
        <v>262594</v>
      </c>
      <c r="H7" s="158">
        <f>+'50 IMRF'!N10</f>
        <v>262162.68</v>
      </c>
      <c r="I7" s="158">
        <f t="shared" si="1"/>
        <v>-431.32000000000698</v>
      </c>
      <c r="J7" s="88"/>
      <c r="K7" s="193">
        <v>179357.36</v>
      </c>
      <c r="L7" s="193">
        <f t="shared" si="4"/>
        <v>262162.68</v>
      </c>
      <c r="M7" s="193">
        <f t="shared" si="5"/>
        <v>303997.18448599998</v>
      </c>
      <c r="N7" s="193">
        <f t="shared" si="2"/>
        <v>137522.855514</v>
      </c>
      <c r="O7" s="88"/>
      <c r="P7" s="1">
        <f t="shared" si="3"/>
        <v>-41834.504485999991</v>
      </c>
    </row>
    <row r="8" spans="1:16" ht="15" x14ac:dyDescent="0.2">
      <c r="A8" s="155">
        <v>51</v>
      </c>
      <c r="B8" s="156" t="s">
        <v>1999</v>
      </c>
      <c r="C8" s="157">
        <v>318552</v>
      </c>
      <c r="D8" s="157" t="e">
        <f>'51 FICA'!#REF!</f>
        <v>#REF!</v>
      </c>
      <c r="E8" s="157" t="e">
        <f t="shared" si="0"/>
        <v>#REF!</v>
      </c>
      <c r="F8" s="157"/>
      <c r="G8" s="158">
        <f>'51 FICA'!$N$9</f>
        <v>303568</v>
      </c>
      <c r="H8" s="158">
        <f>+'51 FICA'!O9</f>
        <v>301776.19</v>
      </c>
      <c r="I8" s="158">
        <f t="shared" si="1"/>
        <v>-1791.8099999999977</v>
      </c>
      <c r="J8" s="88"/>
      <c r="K8" s="193">
        <v>115824.58</v>
      </c>
      <c r="L8" s="193">
        <f t="shared" si="4"/>
        <v>301776.19</v>
      </c>
      <c r="M8" s="193">
        <f t="shared" si="5"/>
        <v>303521.39171500015</v>
      </c>
      <c r="N8" s="193">
        <f t="shared" si="2"/>
        <v>114079.37828499987</v>
      </c>
      <c r="O8" s="88"/>
      <c r="P8" s="1">
        <f t="shared" si="3"/>
        <v>-1745.2017150001484</v>
      </c>
    </row>
    <row r="9" spans="1:16" ht="15" x14ac:dyDescent="0.2">
      <c r="A9" s="155">
        <v>60</v>
      </c>
      <c r="B9" s="156" t="s">
        <v>2000</v>
      </c>
      <c r="C9" s="157">
        <v>0</v>
      </c>
      <c r="D9" s="157" t="e">
        <f>'60 Capital'!#REF!</f>
        <v>#REF!</v>
      </c>
      <c r="E9" s="157" t="e">
        <f t="shared" si="0"/>
        <v>#REF!</v>
      </c>
      <c r="F9" s="157"/>
      <c r="G9" s="158">
        <f>'60 Capital'!$N$9</f>
        <v>25000</v>
      </c>
      <c r="H9" s="158">
        <f>+'60 Capital'!O9</f>
        <v>30948.3</v>
      </c>
      <c r="I9" s="158">
        <f t="shared" si="1"/>
        <v>5948.2999999999993</v>
      </c>
      <c r="J9" s="88"/>
      <c r="K9" s="193">
        <v>1385133.72</v>
      </c>
      <c r="L9" s="193">
        <f t="shared" si="4"/>
        <v>30948.3</v>
      </c>
      <c r="M9" s="193">
        <f t="shared" si="5"/>
        <v>596843.86</v>
      </c>
      <c r="N9" s="193">
        <f t="shared" si="2"/>
        <v>819238.16</v>
      </c>
      <c r="O9" s="88"/>
      <c r="P9" s="1">
        <f t="shared" si="3"/>
        <v>-565895.55999999994</v>
      </c>
    </row>
    <row r="10" spans="1:16" ht="15" x14ac:dyDescent="0.2">
      <c r="A10" s="155">
        <v>70</v>
      </c>
      <c r="B10" s="156" t="s">
        <v>2001</v>
      </c>
      <c r="C10" s="157">
        <v>3000</v>
      </c>
      <c r="D10" s="157" t="e">
        <f>'70 WC'!#REF!</f>
        <v>#REF!</v>
      </c>
      <c r="E10" s="157" t="e">
        <f t="shared" si="0"/>
        <v>#REF!</v>
      </c>
      <c r="F10" s="157"/>
      <c r="G10" s="158">
        <f>'70 WC'!$N$10</f>
        <v>100000</v>
      </c>
      <c r="H10" s="158">
        <f>+'70 WC'!O10</f>
        <v>146989.65999999997</v>
      </c>
      <c r="I10" s="158">
        <f t="shared" si="1"/>
        <v>46989.659999999974</v>
      </c>
      <c r="J10" s="88"/>
      <c r="K10" s="193">
        <v>5162039.8</v>
      </c>
      <c r="L10" s="193">
        <f t="shared" si="4"/>
        <v>146989.65999999997</v>
      </c>
      <c r="M10" s="193">
        <f t="shared" si="5"/>
        <v>0</v>
      </c>
      <c r="N10" s="193">
        <f t="shared" si="2"/>
        <v>5309029.46</v>
      </c>
      <c r="O10" s="88"/>
      <c r="P10" s="1">
        <f t="shared" si="3"/>
        <v>146989.65999999997</v>
      </c>
    </row>
    <row r="11" spans="1:16" ht="15" x14ac:dyDescent="0.2">
      <c r="A11" s="155">
        <v>80</v>
      </c>
      <c r="B11" s="156" t="s">
        <v>2002</v>
      </c>
      <c r="C11" s="157">
        <v>220150</v>
      </c>
      <c r="D11" s="157" t="e">
        <f>'80Tort'!#REF!</f>
        <v>#REF!</v>
      </c>
      <c r="E11" s="157" t="e">
        <f t="shared" si="0"/>
        <v>#REF!</v>
      </c>
      <c r="F11" s="157"/>
      <c r="G11" s="158">
        <f>'80Tort'!$N$12</f>
        <v>25</v>
      </c>
      <c r="H11" s="158">
        <f>+'80Tort'!O12</f>
        <v>56.09</v>
      </c>
      <c r="I11" s="158">
        <f t="shared" si="1"/>
        <v>31.090000000000003</v>
      </c>
      <c r="J11" s="88"/>
      <c r="K11" s="193">
        <v>2176.35</v>
      </c>
      <c r="L11" s="193">
        <f t="shared" si="4"/>
        <v>56.09</v>
      </c>
      <c r="M11" s="193">
        <f t="shared" si="5"/>
        <v>0</v>
      </c>
      <c r="N11" s="193">
        <f t="shared" si="2"/>
        <v>2232.44</v>
      </c>
      <c r="O11" s="88"/>
      <c r="P11" s="1">
        <f t="shared" si="3"/>
        <v>56.09</v>
      </c>
    </row>
    <row r="12" spans="1:16" ht="17.25" x14ac:dyDescent="0.35">
      <c r="A12" s="155">
        <v>90</v>
      </c>
      <c r="B12" s="156" t="s">
        <v>2003</v>
      </c>
      <c r="C12" s="157">
        <v>0</v>
      </c>
      <c r="D12" s="157" t="e">
        <f>'90 LS'!#REF!</f>
        <v>#REF!</v>
      </c>
      <c r="E12" s="157" t="e">
        <f t="shared" si="0"/>
        <v>#REF!</v>
      </c>
      <c r="F12" s="157"/>
      <c r="G12" s="158">
        <f>'90 LS'!$N$6</f>
        <v>750</v>
      </c>
      <c r="H12" s="158">
        <f>+'90 LS'!O6</f>
        <v>942.49</v>
      </c>
      <c r="I12" s="158">
        <f t="shared" si="1"/>
        <v>192.49</v>
      </c>
      <c r="J12" s="88"/>
      <c r="K12" s="194">
        <v>33342.94</v>
      </c>
      <c r="L12" s="194">
        <f t="shared" si="4"/>
        <v>942.49</v>
      </c>
      <c r="M12" s="194">
        <f t="shared" si="5"/>
        <v>19841.25</v>
      </c>
      <c r="N12" s="194">
        <f t="shared" si="2"/>
        <v>14444.18</v>
      </c>
      <c r="O12" s="88"/>
      <c r="P12" s="222">
        <f t="shared" si="3"/>
        <v>-18898.759999999998</v>
      </c>
    </row>
    <row r="13" spans="1:16" ht="15.75" x14ac:dyDescent="0.25">
      <c r="A13" s="160"/>
      <c r="B13" s="159"/>
      <c r="C13" s="161">
        <f>SUM(C3:C12)</f>
        <v>21742489</v>
      </c>
      <c r="D13" s="161" t="e">
        <f>SUM(D3:D12)</f>
        <v>#REF!</v>
      </c>
      <c r="E13" s="161" t="e">
        <f>SUM(E3:E12)</f>
        <v>#REF!</v>
      </c>
      <c r="F13" s="161"/>
      <c r="G13" s="162">
        <f>SUM(G3:G12)</f>
        <v>19595468.75</v>
      </c>
      <c r="H13" s="163">
        <f>SUM(H3:H12)</f>
        <v>29992634.719999999</v>
      </c>
      <c r="I13" s="162">
        <f>SUM(I3:I12)</f>
        <v>10397165.970000001</v>
      </c>
      <c r="J13" s="88"/>
      <c r="K13" s="163">
        <f>SUM(K3:K12)</f>
        <v>12910727.779999997</v>
      </c>
      <c r="L13" s="163">
        <f>SUM(L3:L12)</f>
        <v>29992634.719999999</v>
      </c>
      <c r="M13" s="163">
        <f>SUM(M3:M12)</f>
        <v>30459168.349011</v>
      </c>
      <c r="N13" s="163">
        <f>SUM(N3:N12)</f>
        <v>12444194.150989002</v>
      </c>
      <c r="O13" s="88"/>
      <c r="P13" s="1">
        <f>SUM(P3:P12)</f>
        <v>-466533.62901099608</v>
      </c>
    </row>
    <row r="14" spans="1:16" ht="15" x14ac:dyDescent="0.2">
      <c r="A14" s="94"/>
      <c r="B14" s="88"/>
      <c r="C14" s="95"/>
      <c r="D14" s="95"/>
      <c r="E14" s="95"/>
      <c r="F14" s="96"/>
      <c r="G14" s="88"/>
      <c r="H14" s="88"/>
      <c r="I14" s="88"/>
      <c r="J14" s="88"/>
      <c r="K14" s="89"/>
      <c r="L14" s="89"/>
      <c r="M14" s="89"/>
      <c r="N14" s="89"/>
      <c r="O14" s="88"/>
    </row>
    <row r="15" spans="1:16" ht="18" x14ac:dyDescent="0.25">
      <c r="A15" s="183" t="s">
        <v>2004</v>
      </c>
      <c r="B15" s="88"/>
      <c r="C15" s="95"/>
      <c r="D15" s="95"/>
      <c r="E15" s="95"/>
      <c r="F15" s="96"/>
      <c r="G15" s="88"/>
      <c r="H15" s="88"/>
      <c r="I15" s="88"/>
      <c r="J15" s="88"/>
      <c r="K15" s="89"/>
      <c r="L15" s="89"/>
      <c r="M15" s="89"/>
      <c r="N15" s="89"/>
      <c r="O15" s="88"/>
    </row>
    <row r="16" spans="1:16" ht="78.75" x14ac:dyDescent="0.25">
      <c r="A16" s="90" t="s">
        <v>1983</v>
      </c>
      <c r="B16" s="91" t="s">
        <v>1984</v>
      </c>
      <c r="C16" s="91" t="s">
        <v>1985</v>
      </c>
      <c r="D16" s="91" t="s">
        <v>1986</v>
      </c>
      <c r="E16" s="91" t="s">
        <v>1987</v>
      </c>
      <c r="F16" s="97"/>
      <c r="G16" s="195" t="s">
        <v>2005</v>
      </c>
      <c r="H16" s="197" t="s">
        <v>2006</v>
      </c>
      <c r="I16" s="91" t="s">
        <v>1987</v>
      </c>
      <c r="J16" s="88"/>
      <c r="K16" s="89"/>
      <c r="L16" s="89"/>
      <c r="M16" s="89"/>
      <c r="N16" s="89"/>
      <c r="O16" s="88"/>
    </row>
    <row r="17" spans="1:15" ht="15" x14ac:dyDescent="0.2">
      <c r="A17" s="155">
        <v>10</v>
      </c>
      <c r="B17" s="156" t="s">
        <v>1994</v>
      </c>
      <c r="C17" s="157">
        <v>13074196</v>
      </c>
      <c r="D17" s="157" t="e">
        <f>'10 Ed E'!#REF!</f>
        <v>#REF!</v>
      </c>
      <c r="E17" s="157" t="e">
        <f>+D17-C17</f>
        <v>#REF!</v>
      </c>
      <c r="F17" s="164"/>
      <c r="G17" s="158">
        <f>'10 Ed E'!$G$706</f>
        <v>14419852.809969002</v>
      </c>
      <c r="H17" s="158">
        <f>+'10 Ed E'!H706</f>
        <v>13830608.192809997</v>
      </c>
      <c r="I17" s="158">
        <f>+H17-G17</f>
        <v>-589244.61715900525</v>
      </c>
      <c r="J17" s="88"/>
      <c r="K17" s="89"/>
      <c r="L17" s="89"/>
      <c r="M17" s="89"/>
      <c r="N17" s="89"/>
      <c r="O17" s="88"/>
    </row>
    <row r="18" spans="1:15" ht="15" x14ac:dyDescent="0.2">
      <c r="A18" s="155">
        <v>20</v>
      </c>
      <c r="B18" s="156" t="s">
        <v>1995</v>
      </c>
      <c r="C18" s="157">
        <v>995525</v>
      </c>
      <c r="D18" s="157" t="e">
        <f>'20 O&amp;M'!#REF!</f>
        <v>#REF!</v>
      </c>
      <c r="E18" s="157" t="e">
        <f t="shared" ref="E18:E26" si="6">+D18-C18</f>
        <v>#REF!</v>
      </c>
      <c r="F18" s="164"/>
      <c r="G18" s="158">
        <f>'20 O&amp;M'!$M$80</f>
        <v>1446951</v>
      </c>
      <c r="H18" s="158">
        <f>+'20 O&amp;M'!N80</f>
        <v>1398014.1</v>
      </c>
      <c r="I18" s="158">
        <f t="shared" ref="I18:I26" si="7">+H18-G18</f>
        <v>-48936.899999999907</v>
      </c>
      <c r="J18" s="88"/>
      <c r="K18" s="89"/>
      <c r="L18" s="89"/>
      <c r="M18" s="89"/>
      <c r="N18" s="89"/>
      <c r="O18" s="88"/>
    </row>
    <row r="19" spans="1:15" ht="15" x14ac:dyDescent="0.2">
      <c r="A19" s="155">
        <v>30</v>
      </c>
      <c r="B19" s="156" t="s">
        <v>1996</v>
      </c>
      <c r="C19" s="157">
        <v>2956320</v>
      </c>
      <c r="D19" s="157" t="e">
        <f>'30 B&amp;I'!#REF!</f>
        <v>#REF!</v>
      </c>
      <c r="E19" s="157" t="e">
        <f t="shared" si="6"/>
        <v>#REF!</v>
      </c>
      <c r="F19" s="164"/>
      <c r="G19" s="158">
        <f>'30 B&amp;I'!$N$17</f>
        <v>2672482</v>
      </c>
      <c r="H19" s="158">
        <f>+'30 B&amp;I'!O17</f>
        <v>13057812.689999999</v>
      </c>
      <c r="I19" s="158">
        <f t="shared" si="7"/>
        <v>10385330.689999999</v>
      </c>
      <c r="J19" s="88"/>
      <c r="K19" s="89"/>
      <c r="L19" s="89"/>
      <c r="M19" s="89"/>
      <c r="N19" s="89"/>
      <c r="O19" s="88"/>
    </row>
    <row r="20" spans="1:15" ht="15" x14ac:dyDescent="0.2">
      <c r="A20" s="155">
        <v>40</v>
      </c>
      <c r="B20" s="156" t="s">
        <v>1997</v>
      </c>
      <c r="C20" s="157">
        <v>1105010</v>
      </c>
      <c r="D20" s="157" t="e">
        <f>'40 Trans'!#REF!</f>
        <v>#REF!</v>
      </c>
      <c r="E20" s="157" t="e">
        <f t="shared" si="6"/>
        <v>#REF!</v>
      </c>
      <c r="F20" s="164"/>
      <c r="G20" s="158">
        <f>'40 Trans'!$N$77</f>
        <v>1017069.35</v>
      </c>
      <c r="H20" s="158">
        <f>+'40 Trans'!O77</f>
        <v>948529.68</v>
      </c>
      <c r="I20" s="158">
        <f t="shared" si="7"/>
        <v>-68539.669999999925</v>
      </c>
      <c r="J20" s="88"/>
      <c r="K20" s="89"/>
      <c r="L20" s="89"/>
      <c r="M20" s="89"/>
      <c r="N20" s="89"/>
      <c r="O20" s="88"/>
    </row>
    <row r="21" spans="1:15" ht="15" x14ac:dyDescent="0.2">
      <c r="A21" s="155">
        <v>50</v>
      </c>
      <c r="B21" s="156" t="s">
        <v>1998</v>
      </c>
      <c r="C21" s="157">
        <v>222114</v>
      </c>
      <c r="D21" s="157" t="e">
        <f>'50 IMRF'!#REF!</f>
        <v>#REF!</v>
      </c>
      <c r="E21" s="157" t="e">
        <f t="shared" si="6"/>
        <v>#REF!</v>
      </c>
      <c r="F21" s="164"/>
      <c r="G21" s="158">
        <f>'50 IMRF'!$M$61</f>
        <v>304882</v>
      </c>
      <c r="H21" s="158">
        <f>+'50 IMRF'!N61</f>
        <v>303997.18448599998</v>
      </c>
      <c r="I21" s="158">
        <f t="shared" si="7"/>
        <v>-884.81551400001626</v>
      </c>
      <c r="J21" s="88"/>
      <c r="K21" s="89"/>
      <c r="L21" s="89"/>
      <c r="M21" s="89"/>
      <c r="N21" s="89"/>
      <c r="O21" s="88"/>
    </row>
    <row r="22" spans="1:15" ht="15" x14ac:dyDescent="0.2">
      <c r="A22" s="155">
        <v>51</v>
      </c>
      <c r="B22" s="156" t="s">
        <v>1999</v>
      </c>
      <c r="C22" s="157">
        <v>255292</v>
      </c>
      <c r="D22" s="157" t="e">
        <f>'51 FICA'!#REF!</f>
        <v>#REF!</v>
      </c>
      <c r="E22" s="157" t="e">
        <f t="shared" si="6"/>
        <v>#REF!</v>
      </c>
      <c r="F22" s="164"/>
      <c r="G22" s="158">
        <f>'51 FICA'!$N$166</f>
        <v>307297</v>
      </c>
      <c r="H22" s="158">
        <f>+'51 FICA'!O166</f>
        <v>303521.39171500015</v>
      </c>
      <c r="I22" s="158">
        <f t="shared" si="7"/>
        <v>-3775.6082849998493</v>
      </c>
      <c r="J22" s="88"/>
      <c r="K22" s="89"/>
      <c r="L22" s="89"/>
      <c r="M22" s="89"/>
      <c r="N22" s="89"/>
      <c r="O22" s="88"/>
    </row>
    <row r="23" spans="1:15" ht="15" x14ac:dyDescent="0.2">
      <c r="A23" s="155">
        <v>60</v>
      </c>
      <c r="B23" s="156" t="s">
        <v>2000</v>
      </c>
      <c r="C23" s="157">
        <v>2000</v>
      </c>
      <c r="D23" s="157" t="e">
        <f>'60 Capital'!#REF!</f>
        <v>#REF!</v>
      </c>
      <c r="E23" s="157" t="e">
        <f t="shared" si="6"/>
        <v>#REF!</v>
      </c>
      <c r="F23" s="164"/>
      <c r="G23" s="158">
        <f>'60 Capital'!$N$16</f>
        <v>50000</v>
      </c>
      <c r="H23" s="158">
        <f>+'60 Capital'!O16</f>
        <v>596843.86</v>
      </c>
      <c r="I23" s="158">
        <f t="shared" si="7"/>
        <v>546843.86</v>
      </c>
      <c r="J23" s="88"/>
      <c r="K23" s="89"/>
      <c r="L23" s="89"/>
      <c r="M23" s="89"/>
      <c r="N23" s="89"/>
      <c r="O23" s="88"/>
    </row>
    <row r="24" spans="1:15" ht="15" x14ac:dyDescent="0.2">
      <c r="A24" s="155">
        <v>70</v>
      </c>
      <c r="B24" s="156" t="s">
        <v>2001</v>
      </c>
      <c r="C24" s="157">
        <v>5000000</v>
      </c>
      <c r="D24" s="157" t="e">
        <f>'70 WC'!#REF!</f>
        <v>#REF!</v>
      </c>
      <c r="E24" s="157" t="e">
        <f t="shared" si="6"/>
        <v>#REF!</v>
      </c>
      <c r="F24" s="164"/>
      <c r="G24" s="158">
        <f>SUM('70 WC'!N22)</f>
        <v>0</v>
      </c>
      <c r="H24" s="158">
        <f>+'70 WC'!O22</f>
        <v>0</v>
      </c>
      <c r="I24" s="158">
        <f t="shared" si="7"/>
        <v>0</v>
      </c>
      <c r="J24" s="88"/>
      <c r="K24" s="89"/>
      <c r="L24" s="89"/>
      <c r="M24" s="89"/>
      <c r="N24" s="89"/>
      <c r="O24" s="88"/>
    </row>
    <row r="25" spans="1:15" ht="15" x14ac:dyDescent="0.2">
      <c r="A25" s="155">
        <v>80</v>
      </c>
      <c r="B25" s="156" t="s">
        <v>2002</v>
      </c>
      <c r="C25" s="157">
        <v>215350</v>
      </c>
      <c r="D25" s="157" t="e">
        <f>'80Tort'!#REF!</f>
        <v>#REF!</v>
      </c>
      <c r="E25" s="157" t="e">
        <f t="shared" si="6"/>
        <v>#REF!</v>
      </c>
      <c r="F25" s="164"/>
      <c r="G25" s="158">
        <f>'80Tort'!$N$32</f>
        <v>0</v>
      </c>
      <c r="H25" s="158">
        <f>+'80Tort'!O32</f>
        <v>0</v>
      </c>
      <c r="I25" s="158">
        <f t="shared" si="7"/>
        <v>0</v>
      </c>
      <c r="J25" s="88"/>
      <c r="K25" s="89"/>
      <c r="L25" s="89"/>
      <c r="M25" s="89"/>
      <c r="N25" s="89"/>
      <c r="O25" s="88"/>
    </row>
    <row r="26" spans="1:15" ht="15" x14ac:dyDescent="0.2">
      <c r="A26" s="155">
        <v>90</v>
      </c>
      <c r="B26" s="156" t="s">
        <v>2003</v>
      </c>
      <c r="C26" s="157">
        <v>0</v>
      </c>
      <c r="D26" s="157" t="e">
        <f>'90 LS'!#REF!</f>
        <v>#REF!</v>
      </c>
      <c r="E26" s="157" t="e">
        <f t="shared" si="6"/>
        <v>#REF!</v>
      </c>
      <c r="F26" s="164"/>
      <c r="G26" s="158">
        <f>'90 LS'!$N$14</f>
        <v>10000</v>
      </c>
      <c r="H26" s="158">
        <f>+'90 LS'!O14</f>
        <v>19841.25</v>
      </c>
      <c r="I26" s="158">
        <f t="shared" si="7"/>
        <v>9841.25</v>
      </c>
      <c r="J26" s="88"/>
      <c r="K26" s="89"/>
      <c r="L26" s="89"/>
      <c r="M26" s="89"/>
      <c r="N26" s="89"/>
      <c r="O26" s="88"/>
    </row>
    <row r="27" spans="1:15" ht="15.75" x14ac:dyDescent="0.25">
      <c r="A27" s="160"/>
      <c r="B27" s="159"/>
      <c r="C27" s="161">
        <f>SUM(C17:C26)</f>
        <v>23825807</v>
      </c>
      <c r="D27" s="161" t="e">
        <f>SUM(D17:D26)</f>
        <v>#REF!</v>
      </c>
      <c r="E27" s="161" t="e">
        <f>SUM(E17:E26)</f>
        <v>#REF!</v>
      </c>
      <c r="F27" s="161"/>
      <c r="G27" s="162">
        <f>SUM(G17:G26)</f>
        <v>20228534.159969002</v>
      </c>
      <c r="H27" s="163">
        <f>SUM(H17:H26)</f>
        <v>30459168.349011</v>
      </c>
      <c r="I27" s="162">
        <f>SUM(I17:I26)</f>
        <v>10230634.189041993</v>
      </c>
      <c r="J27" s="88"/>
      <c r="K27" s="89"/>
      <c r="L27" s="89"/>
      <c r="M27" s="89"/>
      <c r="N27" s="89"/>
      <c r="O27" s="88"/>
    </row>
    <row r="28" spans="1:15" ht="15" x14ac:dyDescent="0.2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9"/>
      <c r="L28" s="89"/>
      <c r="M28" s="89"/>
      <c r="N28" s="89"/>
      <c r="O28" s="88"/>
    </row>
    <row r="29" spans="1:15" ht="18" x14ac:dyDescent="0.25">
      <c r="A29" s="181" t="s">
        <v>2007</v>
      </c>
      <c r="B29" s="154"/>
      <c r="C29" s="88"/>
      <c r="D29" s="88"/>
      <c r="E29" s="88"/>
      <c r="F29" s="88"/>
      <c r="G29" s="88"/>
      <c r="H29" s="177"/>
      <c r="I29" s="262">
        <f>SUM(H13-H27)</f>
        <v>-466533.62901100144</v>
      </c>
      <c r="J29" s="88"/>
      <c r="K29" s="89"/>
      <c r="L29" s="89"/>
      <c r="M29" s="89"/>
      <c r="N29" s="89"/>
      <c r="O29" s="88"/>
    </row>
    <row r="30" spans="1:15" ht="15" x14ac:dyDescent="0.2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9"/>
      <c r="L30" s="89"/>
      <c r="M30" s="89"/>
      <c r="N30" s="89"/>
      <c r="O30" s="88"/>
    </row>
    <row r="31" spans="1:15" x14ac:dyDescent="0.2">
      <c r="H31" s="1"/>
    </row>
  </sheetData>
  <phoneticPr fontId="6" type="noConversion"/>
  <printOptions horizontalCentered="1"/>
  <pageMargins left="0" right="0" top="0.7" bottom="0.25" header="0.22" footer="0.25"/>
  <pageSetup scale="74" orientation="landscape" verticalDpi="300" r:id="rId1"/>
  <headerFooter alignWithMargins="0">
    <oddHeader>&amp;C&amp;"Arial Black,Regular"&amp;14&amp;E&amp;K03-048ARBOR PARK SCHOOL DISTRICT 145 BUDGET RECAP 
FOR FY 2019 WITH COMPARISON TO FY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10"/>
    <pageSetUpPr fitToPage="1"/>
  </sheetPr>
  <dimension ref="A1:O810"/>
  <sheetViews>
    <sheetView topLeftCell="C396" zoomScale="130" zoomScaleNormal="130" zoomScaleSheetLayoutView="50" workbookViewId="0">
      <selection activeCell="L676" sqref="L676"/>
    </sheetView>
  </sheetViews>
  <sheetFormatPr defaultColWidth="9.140625" defaultRowHeight="12.75" x14ac:dyDescent="0.2"/>
  <cols>
    <col min="1" max="1" width="5.5703125" style="6" hidden="1" customWidth="1"/>
    <col min="2" max="2" width="4" style="6" hidden="1" customWidth="1"/>
    <col min="3" max="3" width="4.42578125" style="6" customWidth="1"/>
    <col min="4" max="4" width="24.42578125" style="116" bestFit="1" customWidth="1"/>
    <col min="5" max="5" width="2.7109375" style="6" customWidth="1"/>
    <col min="6" max="6" width="52.7109375" style="6" bestFit="1" customWidth="1"/>
    <col min="7" max="7" width="15.85546875" style="13" bestFit="1" customWidth="1"/>
    <col min="8" max="8" width="16.85546875" style="13" bestFit="1" customWidth="1"/>
    <col min="9" max="9" width="18.5703125" style="128" customWidth="1"/>
    <col min="10" max="10" width="8" style="6" customWidth="1"/>
    <col min="11" max="11" width="12" style="82" bestFit="1" customWidth="1"/>
    <col min="12" max="12" width="10" style="6" bestFit="1" customWidth="1"/>
    <col min="13" max="13" width="12.28515625" style="6" bestFit="1" customWidth="1"/>
    <col min="14" max="14" width="9.140625" style="6"/>
    <col min="15" max="15" width="14.42578125" style="6" bestFit="1" customWidth="1"/>
    <col min="16" max="16384" width="9.140625" style="6"/>
  </cols>
  <sheetData>
    <row r="1" spans="2:15" ht="15.75" x14ac:dyDescent="0.25">
      <c r="B1" s="12"/>
      <c r="C1" s="16" t="s">
        <v>124</v>
      </c>
    </row>
    <row r="2" spans="2:15" ht="37.5" customHeight="1" x14ac:dyDescent="0.35">
      <c r="B2" s="22" t="s">
        <v>125</v>
      </c>
      <c r="C2" s="77" t="s">
        <v>126</v>
      </c>
      <c r="D2" s="78"/>
      <c r="E2" s="79"/>
      <c r="F2" s="168" t="s">
        <v>7</v>
      </c>
      <c r="G2" s="239" t="s">
        <v>8</v>
      </c>
      <c r="H2" s="240" t="s">
        <v>9</v>
      </c>
    </row>
    <row r="3" spans="2:15" ht="15" x14ac:dyDescent="0.25">
      <c r="B3" s="12">
        <v>65</v>
      </c>
      <c r="C3" s="23"/>
      <c r="D3" s="117" t="s">
        <v>127</v>
      </c>
      <c r="E3" s="23"/>
      <c r="F3" s="149" t="s">
        <v>128</v>
      </c>
      <c r="G3" s="110">
        <v>0</v>
      </c>
      <c r="H3" s="110">
        <v>0</v>
      </c>
      <c r="O3" s="184"/>
    </row>
    <row r="4" spans="2:15" ht="15" x14ac:dyDescent="0.25">
      <c r="B4" s="12"/>
      <c r="C4" s="23"/>
      <c r="D4" s="117" t="s">
        <v>129</v>
      </c>
      <c r="E4" s="23"/>
      <c r="F4" s="149" t="s">
        <v>130</v>
      </c>
      <c r="G4" s="110">
        <v>0</v>
      </c>
      <c r="H4" s="110">
        <v>0</v>
      </c>
      <c r="O4" s="184"/>
    </row>
    <row r="5" spans="2:15" ht="15" x14ac:dyDescent="0.25">
      <c r="B5" s="12">
        <v>65</v>
      </c>
      <c r="C5" s="23"/>
      <c r="D5" s="117" t="s">
        <v>131</v>
      </c>
      <c r="E5" s="23"/>
      <c r="F5" s="149" t="s">
        <v>132</v>
      </c>
      <c r="G5" s="110">
        <v>2145151</v>
      </c>
      <c r="H5" s="109">
        <f>SUM(2152095.62)</f>
        <v>2152095.62</v>
      </c>
      <c r="M5" s="62"/>
      <c r="O5" s="184"/>
    </row>
    <row r="6" spans="2:15" ht="15" x14ac:dyDescent="0.25">
      <c r="B6" s="12">
        <v>66</v>
      </c>
      <c r="C6" s="23"/>
      <c r="D6" s="117" t="s">
        <v>133</v>
      </c>
      <c r="E6" s="23"/>
      <c r="F6" s="149" t="s">
        <v>134</v>
      </c>
      <c r="G6" s="110">
        <v>986375</v>
      </c>
      <c r="H6" s="109">
        <f>SUM(683954.46+252094.87)</f>
        <v>936049.33</v>
      </c>
      <c r="M6" s="62"/>
      <c r="O6" s="184"/>
    </row>
    <row r="7" spans="2:15" ht="15" x14ac:dyDescent="0.25">
      <c r="B7" s="12">
        <v>67</v>
      </c>
      <c r="C7" s="23"/>
      <c r="D7" s="117" t="s">
        <v>135</v>
      </c>
      <c r="E7" s="23"/>
      <c r="F7" s="149" t="s">
        <v>136</v>
      </c>
      <c r="G7" s="110">
        <v>942325</v>
      </c>
      <c r="H7" s="109">
        <f>SUM(620616.16+224528.77)</f>
        <v>845144.93</v>
      </c>
      <c r="M7" s="62"/>
      <c r="O7" s="184"/>
    </row>
    <row r="8" spans="2:15" ht="15" x14ac:dyDescent="0.25">
      <c r="B8" s="12">
        <v>68</v>
      </c>
      <c r="C8" s="23"/>
      <c r="D8" s="117" t="s">
        <v>137</v>
      </c>
      <c r="E8" s="23"/>
      <c r="F8" s="149" t="s">
        <v>138</v>
      </c>
      <c r="G8" s="110">
        <v>400627</v>
      </c>
      <c r="H8" s="109">
        <f>+G8</f>
        <v>400627</v>
      </c>
      <c r="M8" s="62"/>
      <c r="O8" s="184"/>
    </row>
    <row r="9" spans="2:15" ht="15" x14ac:dyDescent="0.25">
      <c r="B9" s="12">
        <v>69</v>
      </c>
      <c r="C9" s="23"/>
      <c r="D9" s="117" t="s">
        <v>139</v>
      </c>
      <c r="E9" s="23"/>
      <c r="F9" s="149" t="s">
        <v>140</v>
      </c>
      <c r="G9" s="109">
        <v>58800</v>
      </c>
      <c r="H9" s="109">
        <f>SUM(43597.69+7731.48)</f>
        <v>51329.17</v>
      </c>
      <c r="M9" s="62"/>
      <c r="O9" s="184"/>
    </row>
    <row r="10" spans="2:15" ht="15" x14ac:dyDescent="0.25">
      <c r="B10" s="12">
        <v>70</v>
      </c>
      <c r="C10" s="23"/>
      <c r="D10" s="117" t="s">
        <v>141</v>
      </c>
      <c r="E10" s="23"/>
      <c r="F10" s="149" t="s">
        <v>142</v>
      </c>
      <c r="G10" s="109">
        <v>12500</v>
      </c>
      <c r="H10" s="109">
        <v>12500</v>
      </c>
      <c r="M10" s="62"/>
      <c r="O10" s="184"/>
    </row>
    <row r="11" spans="2:15" ht="15" x14ac:dyDescent="0.25">
      <c r="B11" s="12">
        <v>71</v>
      </c>
      <c r="C11" s="23"/>
      <c r="D11" s="117" t="s">
        <v>143</v>
      </c>
      <c r="E11" s="23"/>
      <c r="F11" s="149" t="s">
        <v>144</v>
      </c>
      <c r="G11" s="109">
        <v>75000</v>
      </c>
      <c r="H11" s="109">
        <v>32135.14</v>
      </c>
      <c r="I11" s="138" t="s">
        <v>145</v>
      </c>
      <c r="J11" s="139"/>
      <c r="K11" s="140"/>
      <c r="L11" s="139"/>
      <c r="M11" s="141"/>
      <c r="N11" s="139"/>
      <c r="O11" s="184"/>
    </row>
    <row r="12" spans="2:15" ht="15" x14ac:dyDescent="0.25">
      <c r="B12" s="12"/>
      <c r="C12" s="23"/>
      <c r="D12" s="117" t="s">
        <v>146</v>
      </c>
      <c r="E12" s="23"/>
      <c r="F12" s="149" t="s">
        <v>147</v>
      </c>
      <c r="G12" s="109">
        <v>125000</v>
      </c>
      <c r="H12" s="109">
        <v>99660.98</v>
      </c>
      <c r="I12" s="138"/>
      <c r="J12" s="139"/>
      <c r="K12" s="140"/>
      <c r="L12" s="139"/>
      <c r="M12" s="141"/>
      <c r="N12" s="139"/>
      <c r="O12" s="184"/>
    </row>
    <row r="13" spans="2:15" ht="15" x14ac:dyDescent="0.25">
      <c r="B13" s="12">
        <v>72</v>
      </c>
      <c r="C13" s="23"/>
      <c r="D13" s="117" t="s">
        <v>148</v>
      </c>
      <c r="E13" s="23"/>
      <c r="F13" s="149" t="s">
        <v>149</v>
      </c>
      <c r="G13" s="109">
        <v>0</v>
      </c>
      <c r="H13" s="109"/>
      <c r="M13" s="62"/>
      <c r="O13" s="184"/>
    </row>
    <row r="14" spans="2:15" ht="15" x14ac:dyDescent="0.25">
      <c r="B14" s="12">
        <v>73</v>
      </c>
      <c r="C14" s="23"/>
      <c r="D14" s="117" t="s">
        <v>150</v>
      </c>
      <c r="E14" s="23"/>
      <c r="F14" s="149" t="s">
        <v>151</v>
      </c>
      <c r="G14" s="109">
        <v>5000</v>
      </c>
      <c r="H14" s="109">
        <f>SUM(942.4+1500)</f>
        <v>2442.4</v>
      </c>
      <c r="I14" s="130"/>
      <c r="M14" s="62"/>
      <c r="O14" s="184"/>
    </row>
    <row r="15" spans="2:15" ht="15" x14ac:dyDescent="0.25">
      <c r="B15" s="12"/>
      <c r="C15" s="23"/>
      <c r="D15" s="117" t="s">
        <v>152</v>
      </c>
      <c r="E15" s="23"/>
      <c r="F15" s="149" t="s">
        <v>153</v>
      </c>
      <c r="G15" s="169">
        <v>0</v>
      </c>
      <c r="H15" s="127"/>
      <c r="I15" s="130">
        <f>SUM(H3:H14)</f>
        <v>4531984.5700000012</v>
      </c>
      <c r="K15" s="82" t="s">
        <v>154</v>
      </c>
      <c r="M15" s="62"/>
      <c r="O15" s="184"/>
    </row>
    <row r="16" spans="2:15" ht="15" x14ac:dyDescent="0.25">
      <c r="B16" s="12"/>
      <c r="C16" s="23"/>
      <c r="D16" s="117" t="s">
        <v>155</v>
      </c>
      <c r="E16" s="23"/>
      <c r="F16" s="149" t="s">
        <v>156</v>
      </c>
      <c r="G16" s="105">
        <v>0</v>
      </c>
      <c r="H16" s="110">
        <f t="shared" ref="H16:H26" si="0">SUM(H4*0.0058)</f>
        <v>0</v>
      </c>
      <c r="I16" s="130"/>
      <c r="M16" s="62"/>
      <c r="O16" s="184"/>
    </row>
    <row r="17" spans="2:15" ht="15" x14ac:dyDescent="0.25">
      <c r="B17" s="12">
        <v>75</v>
      </c>
      <c r="C17" s="23"/>
      <c r="D17" s="117" t="s">
        <v>157</v>
      </c>
      <c r="E17" s="23"/>
      <c r="F17" s="149" t="s">
        <v>156</v>
      </c>
      <c r="G17" s="105">
        <v>12442</v>
      </c>
      <c r="H17" s="110">
        <f t="shared" si="0"/>
        <v>12482.154596</v>
      </c>
      <c r="M17" s="62"/>
      <c r="O17" s="184"/>
    </row>
    <row r="18" spans="2:15" ht="15" x14ac:dyDescent="0.25">
      <c r="B18" s="12">
        <v>76</v>
      </c>
      <c r="C18" s="23"/>
      <c r="D18" s="117" t="s">
        <v>158</v>
      </c>
      <c r="E18" s="23"/>
      <c r="F18" s="149" t="s">
        <v>156</v>
      </c>
      <c r="G18" s="105">
        <v>5721</v>
      </c>
      <c r="H18" s="110">
        <f t="shared" si="0"/>
        <v>5429.0861139999997</v>
      </c>
      <c r="M18" s="62"/>
      <c r="O18" s="184"/>
    </row>
    <row r="19" spans="2:15" ht="15" x14ac:dyDescent="0.25">
      <c r="B19" s="12">
        <v>77</v>
      </c>
      <c r="C19" s="23"/>
      <c r="D19" s="117" t="s">
        <v>159</v>
      </c>
      <c r="E19" s="23"/>
      <c r="F19" s="149" t="s">
        <v>156</v>
      </c>
      <c r="G19" s="105">
        <v>5465</v>
      </c>
      <c r="H19" s="110">
        <f t="shared" si="0"/>
        <v>4901.8405940000002</v>
      </c>
      <c r="M19" s="62"/>
      <c r="O19" s="184"/>
    </row>
    <row r="20" spans="2:15" ht="15" x14ac:dyDescent="0.25">
      <c r="B20" s="12">
        <v>78</v>
      </c>
      <c r="C20" s="23"/>
      <c r="D20" s="117" t="s">
        <v>160</v>
      </c>
      <c r="E20" s="23"/>
      <c r="F20" s="149" t="s">
        <v>156</v>
      </c>
      <c r="G20" s="105">
        <v>2324</v>
      </c>
      <c r="H20" s="110">
        <f t="shared" si="0"/>
        <v>2323.6365999999998</v>
      </c>
      <c r="M20" s="62"/>
      <c r="O20" s="184"/>
    </row>
    <row r="21" spans="2:15" ht="15" x14ac:dyDescent="0.25">
      <c r="B21" s="12">
        <v>79</v>
      </c>
      <c r="C21" s="23"/>
      <c r="D21" s="117" t="s">
        <v>161</v>
      </c>
      <c r="E21" s="23"/>
      <c r="F21" s="149" t="s">
        <v>156</v>
      </c>
      <c r="G21" s="105">
        <v>341</v>
      </c>
      <c r="H21" s="110">
        <f t="shared" si="0"/>
        <v>297.70918599999999</v>
      </c>
      <c r="M21" s="62"/>
      <c r="O21" s="184"/>
    </row>
    <row r="22" spans="2:15" ht="15" x14ac:dyDescent="0.25">
      <c r="B22" s="12">
        <v>79</v>
      </c>
      <c r="C22" s="23"/>
      <c r="D22" s="117" t="s">
        <v>162</v>
      </c>
      <c r="E22" s="23"/>
      <c r="F22" s="149" t="s">
        <v>156</v>
      </c>
      <c r="G22" s="105">
        <v>73</v>
      </c>
      <c r="H22" s="110">
        <f t="shared" si="0"/>
        <v>72.5</v>
      </c>
      <c r="M22" s="62"/>
      <c r="O22" s="184"/>
    </row>
    <row r="23" spans="2:15" ht="15" x14ac:dyDescent="0.25">
      <c r="B23" s="12"/>
      <c r="C23" s="23"/>
      <c r="D23" s="117" t="s">
        <v>163</v>
      </c>
      <c r="E23" s="23"/>
      <c r="F23" s="149" t="s">
        <v>156</v>
      </c>
      <c r="G23" s="105">
        <v>435</v>
      </c>
      <c r="H23" s="110">
        <v>110.99</v>
      </c>
      <c r="M23" s="62"/>
      <c r="O23" s="184"/>
    </row>
    <row r="24" spans="2:15" ht="15" x14ac:dyDescent="0.25">
      <c r="B24" s="12">
        <v>80</v>
      </c>
      <c r="C24" s="23"/>
      <c r="D24" s="117" t="s">
        <v>164</v>
      </c>
      <c r="E24" s="23"/>
      <c r="F24" s="149" t="s">
        <v>156</v>
      </c>
      <c r="G24" s="105">
        <v>725</v>
      </c>
      <c r="H24" s="110">
        <v>258.39999999999998</v>
      </c>
      <c r="M24" s="62"/>
      <c r="O24" s="184"/>
    </row>
    <row r="25" spans="2:15" ht="15" x14ac:dyDescent="0.25">
      <c r="B25" s="12">
        <v>81</v>
      </c>
      <c r="C25" s="23"/>
      <c r="D25" s="117" t="s">
        <v>165</v>
      </c>
      <c r="E25" s="23"/>
      <c r="F25" s="149" t="s">
        <v>166</v>
      </c>
      <c r="G25" s="105">
        <v>0</v>
      </c>
      <c r="H25" s="110">
        <f t="shared" si="0"/>
        <v>0</v>
      </c>
      <c r="M25" s="62"/>
      <c r="O25" s="184"/>
    </row>
    <row r="26" spans="2:15" ht="15" x14ac:dyDescent="0.25">
      <c r="B26" s="12">
        <v>82</v>
      </c>
      <c r="C26" s="23"/>
      <c r="D26" s="117" t="s">
        <v>167</v>
      </c>
      <c r="E26" s="23"/>
      <c r="F26" s="149" t="s">
        <v>156</v>
      </c>
      <c r="G26" s="105">
        <v>29</v>
      </c>
      <c r="H26" s="110">
        <f t="shared" si="0"/>
        <v>14.16592</v>
      </c>
      <c r="M26" s="62"/>
      <c r="O26" s="184"/>
    </row>
    <row r="27" spans="2:15" ht="15" x14ac:dyDescent="0.25">
      <c r="B27" s="12"/>
      <c r="C27" s="23"/>
      <c r="D27" s="117" t="s">
        <v>168</v>
      </c>
      <c r="E27" s="23"/>
      <c r="F27" s="149" t="s">
        <v>169</v>
      </c>
      <c r="G27" s="169">
        <v>0</v>
      </c>
      <c r="H27" s="127"/>
      <c r="M27" s="62"/>
      <c r="O27" s="184"/>
    </row>
    <row r="28" spans="2:15" ht="15" x14ac:dyDescent="0.25">
      <c r="B28" s="12">
        <v>83</v>
      </c>
      <c r="C28" s="23"/>
      <c r="D28" s="117" t="s">
        <v>170</v>
      </c>
      <c r="E28" s="23"/>
      <c r="F28" s="149" t="s">
        <v>171</v>
      </c>
      <c r="G28" s="206"/>
      <c r="H28" s="206"/>
      <c r="L28" s="13"/>
      <c r="M28" s="62"/>
      <c r="O28" s="184"/>
    </row>
    <row r="29" spans="2:15" ht="15" x14ac:dyDescent="0.25">
      <c r="B29" s="12"/>
      <c r="C29" s="23"/>
      <c r="D29" s="117" t="s">
        <v>172</v>
      </c>
      <c r="E29" s="23"/>
      <c r="F29" s="149" t="s">
        <v>173</v>
      </c>
      <c r="G29" s="206"/>
      <c r="H29" s="206"/>
      <c r="L29" s="13"/>
      <c r="M29" s="62"/>
      <c r="O29" s="184"/>
    </row>
    <row r="30" spans="2:15" ht="15" x14ac:dyDescent="0.25">
      <c r="B30" s="12">
        <v>84</v>
      </c>
      <c r="C30" s="23"/>
      <c r="D30" s="117" t="s">
        <v>174</v>
      </c>
      <c r="E30" s="23"/>
      <c r="F30" s="149" t="s">
        <v>173</v>
      </c>
      <c r="G30" s="206"/>
      <c r="H30" s="206"/>
      <c r="L30" s="62"/>
      <c r="M30" s="62"/>
      <c r="O30" s="184"/>
    </row>
    <row r="31" spans="2:15" ht="15" x14ac:dyDescent="0.25">
      <c r="B31" s="12">
        <v>85</v>
      </c>
      <c r="C31" s="23"/>
      <c r="D31" s="117" t="s">
        <v>175</v>
      </c>
      <c r="E31" s="23"/>
      <c r="F31" s="149" t="s">
        <v>173</v>
      </c>
      <c r="G31" s="206"/>
      <c r="H31" s="206"/>
      <c r="L31" s="62"/>
      <c r="M31" s="62"/>
      <c r="O31" s="184"/>
    </row>
    <row r="32" spans="2:15" ht="15" x14ac:dyDescent="0.25">
      <c r="B32" s="12">
        <v>86</v>
      </c>
      <c r="C32" s="23"/>
      <c r="D32" s="117" t="s">
        <v>176</v>
      </c>
      <c r="E32" s="23"/>
      <c r="F32" s="149" t="s">
        <v>177</v>
      </c>
      <c r="G32" s="206"/>
      <c r="H32" s="206"/>
      <c r="L32" s="62"/>
      <c r="M32" s="62"/>
      <c r="O32" s="184"/>
    </row>
    <row r="33" spans="2:15" ht="15" x14ac:dyDescent="0.25">
      <c r="B33" s="12">
        <v>87</v>
      </c>
      <c r="C33" s="23"/>
      <c r="D33" s="117" t="s">
        <v>178</v>
      </c>
      <c r="E33" s="23"/>
      <c r="F33" s="149" t="s">
        <v>179</v>
      </c>
      <c r="G33" s="206"/>
      <c r="H33" s="206"/>
      <c r="M33" s="150"/>
      <c r="O33" s="184"/>
    </row>
    <row r="34" spans="2:15" ht="15" x14ac:dyDescent="0.25">
      <c r="B34" s="12">
        <v>88</v>
      </c>
      <c r="C34" s="23"/>
      <c r="D34" s="117" t="s">
        <v>180</v>
      </c>
      <c r="E34" s="23"/>
      <c r="F34" s="149" t="s">
        <v>181</v>
      </c>
      <c r="G34" s="206"/>
      <c r="H34" s="206"/>
      <c r="M34" s="62"/>
      <c r="O34" s="184"/>
    </row>
    <row r="35" spans="2:15" ht="15" x14ac:dyDescent="0.25">
      <c r="B35" s="12">
        <v>89</v>
      </c>
      <c r="C35" s="23"/>
      <c r="D35" s="117" t="s">
        <v>182</v>
      </c>
      <c r="E35" s="23"/>
      <c r="F35" s="149" t="s">
        <v>183</v>
      </c>
      <c r="G35" s="206"/>
      <c r="H35" s="206"/>
      <c r="M35" s="62"/>
      <c r="O35" s="184"/>
    </row>
    <row r="36" spans="2:15" ht="15" x14ac:dyDescent="0.25">
      <c r="B36" s="12">
        <v>90</v>
      </c>
      <c r="C36" s="23"/>
      <c r="D36" s="117" t="s">
        <v>184</v>
      </c>
      <c r="E36" s="23"/>
      <c r="F36" s="149" t="s">
        <v>185</v>
      </c>
      <c r="G36" s="105">
        <v>3216</v>
      </c>
      <c r="H36" s="110">
        <f>4945.5+2500</f>
        <v>7445.5</v>
      </c>
      <c r="M36" s="62"/>
      <c r="O36" s="184"/>
    </row>
    <row r="37" spans="2:15" ht="15" x14ac:dyDescent="0.25">
      <c r="B37" s="12">
        <v>91</v>
      </c>
      <c r="C37" s="23"/>
      <c r="D37" s="117" t="s">
        <v>186</v>
      </c>
      <c r="E37" s="23"/>
      <c r="F37" s="149" t="s">
        <v>187</v>
      </c>
      <c r="G37" s="105">
        <v>9296</v>
      </c>
      <c r="H37" s="110">
        <f>+G37</f>
        <v>9296</v>
      </c>
      <c r="M37" s="62"/>
      <c r="O37" s="184"/>
    </row>
    <row r="38" spans="2:15" ht="15" x14ac:dyDescent="0.25">
      <c r="B38" s="12">
        <v>92</v>
      </c>
      <c r="C38" s="23"/>
      <c r="D38" s="117" t="s">
        <v>188</v>
      </c>
      <c r="E38" s="23"/>
      <c r="F38" s="149" t="s">
        <v>189</v>
      </c>
      <c r="G38" s="105">
        <v>72765</v>
      </c>
      <c r="H38" s="110">
        <f>+G38</f>
        <v>72765</v>
      </c>
      <c r="O38" s="184"/>
    </row>
    <row r="39" spans="2:15" ht="15" x14ac:dyDescent="0.25">
      <c r="B39" s="12">
        <v>93</v>
      </c>
      <c r="C39" s="23"/>
      <c r="D39" s="117" t="s">
        <v>190</v>
      </c>
      <c r="E39" s="23"/>
      <c r="F39" s="149" t="s">
        <v>191</v>
      </c>
      <c r="G39" s="236">
        <v>0</v>
      </c>
      <c r="H39" s="206">
        <v>0</v>
      </c>
      <c r="O39" s="184"/>
    </row>
    <row r="40" spans="2:15" ht="15" x14ac:dyDescent="0.25">
      <c r="B40" s="12">
        <v>94</v>
      </c>
      <c r="C40" s="23"/>
      <c r="D40" s="117" t="s">
        <v>192</v>
      </c>
      <c r="E40" s="23"/>
      <c r="F40" s="149" t="s">
        <v>193</v>
      </c>
      <c r="G40" s="236">
        <v>0</v>
      </c>
      <c r="H40" s="206">
        <v>0</v>
      </c>
      <c r="O40" s="184"/>
    </row>
    <row r="41" spans="2:15" ht="15" x14ac:dyDescent="0.25">
      <c r="B41" s="12"/>
      <c r="C41" s="23"/>
      <c r="D41" s="117" t="s">
        <v>194</v>
      </c>
      <c r="E41" s="23"/>
      <c r="F41" s="149" t="s">
        <v>195</v>
      </c>
      <c r="G41" s="105">
        <v>33592</v>
      </c>
      <c r="H41" s="110">
        <f>+G41</f>
        <v>33592</v>
      </c>
      <c r="O41" s="184"/>
    </row>
    <row r="42" spans="2:15" ht="15" x14ac:dyDescent="0.25">
      <c r="B42" s="12"/>
      <c r="C42" s="23"/>
      <c r="D42" s="117" t="s">
        <v>196</v>
      </c>
      <c r="E42" s="23"/>
      <c r="F42" s="149" t="s">
        <v>197</v>
      </c>
      <c r="G42" s="236">
        <v>0</v>
      </c>
      <c r="H42" s="206">
        <v>0</v>
      </c>
      <c r="O42" s="184"/>
    </row>
    <row r="43" spans="2:15" ht="15" x14ac:dyDescent="0.25">
      <c r="B43" s="12">
        <v>95</v>
      </c>
      <c r="C43" s="23"/>
      <c r="D43" s="117" t="s">
        <v>198</v>
      </c>
      <c r="E43" s="23"/>
      <c r="F43" s="149" t="s">
        <v>199</v>
      </c>
      <c r="G43" s="236">
        <v>0</v>
      </c>
      <c r="H43" s="206">
        <v>0</v>
      </c>
      <c r="K43" s="83"/>
      <c r="O43" s="184"/>
    </row>
    <row r="44" spans="2:15" ht="15" x14ac:dyDescent="0.25">
      <c r="B44" s="12">
        <v>96</v>
      </c>
      <c r="C44" s="23"/>
      <c r="D44" s="117" t="s">
        <v>200</v>
      </c>
      <c r="E44" s="23"/>
      <c r="F44" s="149" t="s">
        <v>197</v>
      </c>
      <c r="G44" s="105">
        <v>19735</v>
      </c>
      <c r="H44" s="110">
        <f t="shared" ref="H44:H51" si="1">SUM(H5*0.0092)</f>
        <v>19799.279704</v>
      </c>
      <c r="O44" s="184"/>
    </row>
    <row r="45" spans="2:15" ht="15" x14ac:dyDescent="0.25">
      <c r="B45" s="12"/>
      <c r="C45" s="23"/>
      <c r="D45" s="117" t="s">
        <v>201</v>
      </c>
      <c r="E45" s="23"/>
      <c r="F45" s="149" t="s">
        <v>197</v>
      </c>
      <c r="G45" s="105">
        <v>9075</v>
      </c>
      <c r="H45" s="110">
        <f t="shared" si="1"/>
        <v>8611.6538359999995</v>
      </c>
      <c r="O45" s="184"/>
    </row>
    <row r="46" spans="2:15" ht="15" x14ac:dyDescent="0.25">
      <c r="B46" s="12">
        <v>97</v>
      </c>
      <c r="C46" s="23"/>
      <c r="D46" s="117" t="s">
        <v>202</v>
      </c>
      <c r="E46" s="23"/>
      <c r="F46" s="149" t="s">
        <v>197</v>
      </c>
      <c r="G46" s="105">
        <v>8669</v>
      </c>
      <c r="H46" s="110">
        <f t="shared" si="1"/>
        <v>7775.3333560000001</v>
      </c>
      <c r="O46" s="184"/>
    </row>
    <row r="47" spans="2:15" ht="15" x14ac:dyDescent="0.25">
      <c r="B47" s="12">
        <v>98</v>
      </c>
      <c r="C47" s="23"/>
      <c r="D47" s="117" t="s">
        <v>203</v>
      </c>
      <c r="E47" s="23"/>
      <c r="F47" s="149" t="s">
        <v>197</v>
      </c>
      <c r="G47" s="105">
        <v>3686</v>
      </c>
      <c r="H47" s="110">
        <f t="shared" si="1"/>
        <v>3685.7683999999999</v>
      </c>
      <c r="O47" s="184"/>
    </row>
    <row r="48" spans="2:15" ht="15" x14ac:dyDescent="0.25">
      <c r="B48" s="12">
        <v>99</v>
      </c>
      <c r="C48" s="23"/>
      <c r="D48" s="117" t="s">
        <v>204</v>
      </c>
      <c r="E48" s="23"/>
      <c r="F48" s="149" t="s">
        <v>197</v>
      </c>
      <c r="G48" s="105">
        <v>541</v>
      </c>
      <c r="H48" s="110">
        <f t="shared" si="1"/>
        <v>472.228364</v>
      </c>
      <c r="O48" s="184"/>
    </row>
    <row r="49" spans="2:15" ht="15" x14ac:dyDescent="0.25">
      <c r="B49" s="12">
        <v>99</v>
      </c>
      <c r="C49" s="23"/>
      <c r="D49" s="117" t="s">
        <v>205</v>
      </c>
      <c r="E49" s="23"/>
      <c r="F49" s="149" t="s">
        <v>197</v>
      </c>
      <c r="G49" s="105">
        <v>115</v>
      </c>
      <c r="H49" s="110">
        <f t="shared" si="1"/>
        <v>115</v>
      </c>
      <c r="O49" s="184"/>
    </row>
    <row r="50" spans="2:15" ht="15" x14ac:dyDescent="0.25">
      <c r="B50" s="12"/>
      <c r="C50" s="23"/>
      <c r="D50" s="117" t="s">
        <v>206</v>
      </c>
      <c r="E50" s="23"/>
      <c r="F50" s="149" t="s">
        <v>197</v>
      </c>
      <c r="G50" s="105">
        <v>690</v>
      </c>
      <c r="H50" s="110">
        <f t="shared" si="1"/>
        <v>295.64328799999998</v>
      </c>
      <c r="O50" s="184"/>
    </row>
    <row r="51" spans="2:15" ht="15" x14ac:dyDescent="0.25">
      <c r="B51" s="12">
        <v>100</v>
      </c>
      <c r="C51" s="23"/>
      <c r="D51" s="117" t="s">
        <v>207</v>
      </c>
      <c r="E51" s="23"/>
      <c r="F51" s="149" t="s">
        <v>197</v>
      </c>
      <c r="G51" s="105">
        <v>1150</v>
      </c>
      <c r="H51" s="110">
        <f t="shared" si="1"/>
        <v>916.88101599999993</v>
      </c>
      <c r="O51" s="184"/>
    </row>
    <row r="52" spans="2:15" ht="15" x14ac:dyDescent="0.25">
      <c r="B52" s="12"/>
      <c r="C52" s="23"/>
      <c r="D52" s="117" t="s">
        <v>208</v>
      </c>
      <c r="E52" s="23"/>
      <c r="F52" s="149" t="s">
        <v>197</v>
      </c>
      <c r="G52" s="105">
        <v>46</v>
      </c>
      <c r="H52" s="110">
        <f>SUM(H14*0.0092)</f>
        <v>22.470079999999999</v>
      </c>
      <c r="O52" s="184"/>
    </row>
    <row r="53" spans="2:15" ht="15" x14ac:dyDescent="0.25">
      <c r="B53" s="12">
        <v>101</v>
      </c>
      <c r="C53" s="23"/>
      <c r="D53" s="117" t="s">
        <v>209</v>
      </c>
      <c r="E53" s="23"/>
      <c r="F53" s="149" t="s">
        <v>210</v>
      </c>
      <c r="G53" s="169">
        <v>0</v>
      </c>
      <c r="H53" s="127">
        <v>0</v>
      </c>
      <c r="O53" s="184"/>
    </row>
    <row r="54" spans="2:15" ht="15" x14ac:dyDescent="0.25">
      <c r="B54" s="12">
        <v>102</v>
      </c>
      <c r="C54" s="23"/>
      <c r="D54" s="117" t="s">
        <v>211</v>
      </c>
      <c r="E54" s="23"/>
      <c r="F54" s="149" t="s">
        <v>212</v>
      </c>
      <c r="G54" s="105">
        <v>10000</v>
      </c>
      <c r="H54" s="110">
        <v>10000</v>
      </c>
      <c r="O54" s="184"/>
    </row>
    <row r="55" spans="2:15" ht="15" x14ac:dyDescent="0.25">
      <c r="B55" s="12">
        <v>103</v>
      </c>
      <c r="C55" s="23"/>
      <c r="D55" s="117" t="s">
        <v>213</v>
      </c>
      <c r="E55" s="23"/>
      <c r="F55" s="149" t="s">
        <v>214</v>
      </c>
      <c r="G55" s="105">
        <v>399536</v>
      </c>
      <c r="H55" s="110">
        <f>+G55</f>
        <v>399536</v>
      </c>
      <c r="O55" s="184"/>
    </row>
    <row r="56" spans="2:15" ht="15" x14ac:dyDescent="0.25">
      <c r="B56" s="12">
        <v>104</v>
      </c>
      <c r="C56" s="23"/>
      <c r="D56" s="117" t="s">
        <v>215</v>
      </c>
      <c r="E56" s="23"/>
      <c r="F56" s="149" t="s">
        <v>216</v>
      </c>
      <c r="G56" s="105">
        <v>153370</v>
      </c>
      <c r="H56" s="110">
        <f>+G56</f>
        <v>153370</v>
      </c>
      <c r="O56" s="184"/>
    </row>
    <row r="57" spans="2:15" ht="15" x14ac:dyDescent="0.25">
      <c r="B57" s="12">
        <v>105</v>
      </c>
      <c r="C57" s="23"/>
      <c r="D57" s="117" t="s">
        <v>217</v>
      </c>
      <c r="E57" s="23"/>
      <c r="F57" s="149" t="s">
        <v>218</v>
      </c>
      <c r="G57" s="105">
        <v>99289</v>
      </c>
      <c r="H57" s="110">
        <f>+G57</f>
        <v>99289</v>
      </c>
      <c r="O57" s="184"/>
    </row>
    <row r="58" spans="2:15" ht="15" x14ac:dyDescent="0.25">
      <c r="B58" s="12">
        <v>106</v>
      </c>
      <c r="C58" s="23"/>
      <c r="D58" s="117" t="s">
        <v>219</v>
      </c>
      <c r="E58" s="23"/>
      <c r="F58" s="149" t="s">
        <v>220</v>
      </c>
      <c r="G58" s="105">
        <v>79436</v>
      </c>
      <c r="H58" s="110">
        <f>+G58</f>
        <v>79436</v>
      </c>
      <c r="O58" s="184"/>
    </row>
    <row r="59" spans="2:15" ht="15" x14ac:dyDescent="0.25">
      <c r="B59" s="12">
        <v>107</v>
      </c>
      <c r="C59" s="23"/>
      <c r="D59" s="117" t="s">
        <v>221</v>
      </c>
      <c r="E59" s="23"/>
      <c r="F59" s="149" t="s">
        <v>222</v>
      </c>
      <c r="G59" s="105">
        <v>0</v>
      </c>
      <c r="H59" s="110">
        <v>0</v>
      </c>
      <c r="O59" s="184"/>
    </row>
    <row r="60" spans="2:15" ht="15" x14ac:dyDescent="0.25">
      <c r="B60" s="12"/>
      <c r="C60" s="23"/>
      <c r="D60" s="117" t="s">
        <v>223</v>
      </c>
      <c r="E60" s="23"/>
      <c r="F60" s="149" t="s">
        <v>222</v>
      </c>
      <c r="G60" s="105">
        <v>0</v>
      </c>
      <c r="H60" s="110">
        <v>0</v>
      </c>
      <c r="O60" s="184"/>
    </row>
    <row r="61" spans="2:15" ht="15" x14ac:dyDescent="0.25">
      <c r="B61" s="12">
        <v>108</v>
      </c>
      <c r="C61" s="23"/>
      <c r="D61" s="117" t="s">
        <v>224</v>
      </c>
      <c r="E61" s="23"/>
      <c r="F61" s="149" t="s">
        <v>225</v>
      </c>
      <c r="G61" s="105">
        <v>22916</v>
      </c>
      <c r="H61" s="110">
        <f>+G61</f>
        <v>22916</v>
      </c>
      <c r="O61" s="184"/>
    </row>
    <row r="62" spans="2:15" ht="15" x14ac:dyDescent="0.25">
      <c r="B62" s="12">
        <v>109</v>
      </c>
      <c r="C62" s="23"/>
      <c r="D62" s="117" t="s">
        <v>226</v>
      </c>
      <c r="E62" s="23"/>
      <c r="F62" s="149" t="s">
        <v>227</v>
      </c>
      <c r="G62" s="105">
        <v>10439</v>
      </c>
      <c r="H62" s="110">
        <f t="shared" ref="H62:H64" si="2">+G62</f>
        <v>10439</v>
      </c>
      <c r="O62" s="184"/>
    </row>
    <row r="63" spans="2:15" ht="15" x14ac:dyDescent="0.25">
      <c r="B63" s="12">
        <v>110</v>
      </c>
      <c r="C63" s="23"/>
      <c r="D63" s="117" t="s">
        <v>228</v>
      </c>
      <c r="E63" s="23"/>
      <c r="F63" s="149" t="s">
        <v>229</v>
      </c>
      <c r="G63" s="105">
        <v>5566</v>
      </c>
      <c r="H63" s="110">
        <f t="shared" si="2"/>
        <v>5566</v>
      </c>
      <c r="O63" s="184"/>
    </row>
    <row r="64" spans="2:15" ht="15" x14ac:dyDescent="0.25">
      <c r="B64" s="12">
        <v>111</v>
      </c>
      <c r="C64" s="23"/>
      <c r="D64" s="117" t="s">
        <v>230</v>
      </c>
      <c r="E64" s="23"/>
      <c r="F64" s="149" t="s">
        <v>231</v>
      </c>
      <c r="G64" s="105">
        <v>5351</v>
      </c>
      <c r="H64" s="110">
        <f t="shared" si="2"/>
        <v>5351</v>
      </c>
      <c r="O64" s="184"/>
    </row>
    <row r="65" spans="2:15" ht="15" x14ac:dyDescent="0.25">
      <c r="B65" s="12">
        <v>112</v>
      </c>
      <c r="C65" s="23"/>
      <c r="D65" s="117" t="s">
        <v>232</v>
      </c>
      <c r="E65" s="23"/>
      <c r="F65" s="149" t="s">
        <v>233</v>
      </c>
      <c r="G65" s="105">
        <v>0</v>
      </c>
      <c r="H65" s="110">
        <v>0</v>
      </c>
      <c r="O65" s="184"/>
    </row>
    <row r="66" spans="2:15" ht="15" x14ac:dyDescent="0.25">
      <c r="B66" s="12"/>
      <c r="C66" s="23"/>
      <c r="D66" s="117" t="s">
        <v>234</v>
      </c>
      <c r="E66" s="23"/>
      <c r="F66" s="149" t="s">
        <v>233</v>
      </c>
      <c r="G66" s="105">
        <v>0</v>
      </c>
      <c r="H66" s="110">
        <v>0</v>
      </c>
      <c r="O66" s="184"/>
    </row>
    <row r="67" spans="2:15" ht="15" x14ac:dyDescent="0.25">
      <c r="B67" s="12">
        <v>113</v>
      </c>
      <c r="C67" s="23"/>
      <c r="D67" s="117" t="s">
        <v>235</v>
      </c>
      <c r="E67" s="23"/>
      <c r="F67" s="149" t="s">
        <v>236</v>
      </c>
      <c r="G67" s="105">
        <v>15194</v>
      </c>
      <c r="H67" s="110">
        <v>15193.51</v>
      </c>
      <c r="K67" s="83"/>
      <c r="O67" s="184"/>
    </row>
    <row r="68" spans="2:15" ht="15" x14ac:dyDescent="0.25">
      <c r="B68" s="12">
        <v>114</v>
      </c>
      <c r="C68" s="23"/>
      <c r="D68" s="117" t="s">
        <v>237</v>
      </c>
      <c r="E68" s="23"/>
      <c r="F68" s="149" t="s">
        <v>238</v>
      </c>
      <c r="G68" s="105">
        <v>0</v>
      </c>
      <c r="H68" s="110">
        <v>0</v>
      </c>
      <c r="O68" s="184"/>
    </row>
    <row r="69" spans="2:15" ht="15" x14ac:dyDescent="0.25">
      <c r="B69" s="12">
        <v>115</v>
      </c>
      <c r="C69" s="23"/>
      <c r="D69" s="117" t="s">
        <v>239</v>
      </c>
      <c r="E69" s="23"/>
      <c r="F69" s="149" t="s">
        <v>240</v>
      </c>
      <c r="G69" s="105">
        <v>0</v>
      </c>
      <c r="H69" s="110">
        <v>0</v>
      </c>
      <c r="I69" s="130"/>
      <c r="O69" s="184"/>
    </row>
    <row r="70" spans="2:15" ht="15" x14ac:dyDescent="0.25">
      <c r="B70" s="12"/>
      <c r="C70" s="23"/>
      <c r="D70" s="117" t="s">
        <v>241</v>
      </c>
      <c r="E70" s="23"/>
      <c r="F70" s="149" t="s">
        <v>242</v>
      </c>
      <c r="G70" s="105">
        <v>500</v>
      </c>
      <c r="H70" s="110">
        <v>500</v>
      </c>
      <c r="I70" s="130">
        <f>SUM(H16:H70)</f>
        <v>992279.75105399999</v>
      </c>
      <c r="K70" s="82" t="s">
        <v>243</v>
      </c>
      <c r="O70" s="184"/>
    </row>
    <row r="71" spans="2:15" ht="15" x14ac:dyDescent="0.25">
      <c r="B71" s="12">
        <v>116</v>
      </c>
      <c r="C71" s="23"/>
      <c r="D71" s="117" t="s">
        <v>244</v>
      </c>
      <c r="E71" s="23"/>
      <c r="F71" s="149" t="s">
        <v>245</v>
      </c>
      <c r="G71" s="105">
        <v>0</v>
      </c>
      <c r="H71" s="110">
        <v>0</v>
      </c>
      <c r="O71" s="184"/>
    </row>
    <row r="72" spans="2:15" ht="15" x14ac:dyDescent="0.25">
      <c r="B72" s="12">
        <v>117</v>
      </c>
      <c r="C72" s="23"/>
      <c r="D72" s="117" t="s">
        <v>246</v>
      </c>
      <c r="E72" s="23"/>
      <c r="F72" s="149" t="s">
        <v>247</v>
      </c>
      <c r="G72" s="105">
        <v>0</v>
      </c>
      <c r="H72" s="110">
        <v>0</v>
      </c>
      <c r="O72" s="184"/>
    </row>
    <row r="73" spans="2:15" ht="15" x14ac:dyDescent="0.25">
      <c r="B73" s="12">
        <v>118</v>
      </c>
      <c r="C73" s="23"/>
      <c r="D73" s="117" t="s">
        <v>248</v>
      </c>
      <c r="E73" s="23"/>
      <c r="F73" s="149" t="s">
        <v>249</v>
      </c>
      <c r="G73" s="105">
        <v>347</v>
      </c>
      <c r="H73" s="110">
        <v>0</v>
      </c>
      <c r="O73" s="184"/>
    </row>
    <row r="74" spans="2:15" ht="15" x14ac:dyDescent="0.25">
      <c r="B74" s="12">
        <v>119</v>
      </c>
      <c r="C74" s="23"/>
      <c r="D74" s="117" t="s">
        <v>250</v>
      </c>
      <c r="E74" s="23"/>
      <c r="F74" s="149" t="s">
        <v>251</v>
      </c>
      <c r="G74" s="105">
        <v>0</v>
      </c>
      <c r="H74" s="110">
        <v>0</v>
      </c>
      <c r="O74" s="184"/>
    </row>
    <row r="75" spans="2:15" ht="15" x14ac:dyDescent="0.25">
      <c r="B75" s="12">
        <v>120</v>
      </c>
      <c r="C75" s="23"/>
      <c r="D75" s="117" t="s">
        <v>252</v>
      </c>
      <c r="E75" s="23"/>
      <c r="F75" s="149" t="s">
        <v>253</v>
      </c>
      <c r="G75" s="105">
        <v>26233</v>
      </c>
      <c r="H75" s="110">
        <f>+G75</f>
        <v>26233</v>
      </c>
      <c r="M75" s="13"/>
      <c r="O75" s="184"/>
    </row>
    <row r="76" spans="2:15" ht="15" x14ac:dyDescent="0.25">
      <c r="B76" s="12">
        <v>121</v>
      </c>
      <c r="C76" s="23"/>
      <c r="D76" s="117" t="s">
        <v>254</v>
      </c>
      <c r="E76" s="23"/>
      <c r="F76" s="149" t="s">
        <v>255</v>
      </c>
      <c r="G76" s="105">
        <v>21179</v>
      </c>
      <c r="H76" s="110">
        <f t="shared" ref="H76:H79" si="3">+G76</f>
        <v>21179</v>
      </c>
      <c r="O76" s="184"/>
    </row>
    <row r="77" spans="2:15" ht="15" x14ac:dyDescent="0.25">
      <c r="B77" s="12">
        <v>122</v>
      </c>
      <c r="C77" s="23"/>
      <c r="D77" s="117" t="s">
        <v>256</v>
      </c>
      <c r="E77" s="23"/>
      <c r="F77" s="149" t="s">
        <v>257</v>
      </c>
      <c r="G77" s="105">
        <v>18999</v>
      </c>
      <c r="H77" s="110">
        <f t="shared" si="3"/>
        <v>18999</v>
      </c>
      <c r="O77" s="184"/>
    </row>
    <row r="78" spans="2:15" ht="15" x14ac:dyDescent="0.25">
      <c r="B78" s="12">
        <v>123</v>
      </c>
      <c r="C78" s="23"/>
      <c r="D78" s="117" t="s">
        <v>258</v>
      </c>
      <c r="E78" s="23"/>
      <c r="F78" s="149" t="s">
        <v>259</v>
      </c>
      <c r="G78" s="105">
        <v>10469</v>
      </c>
      <c r="H78" s="110">
        <f t="shared" si="3"/>
        <v>10469</v>
      </c>
      <c r="O78" s="184"/>
    </row>
    <row r="79" spans="2:15" ht="15" x14ac:dyDescent="0.25">
      <c r="B79" s="12">
        <v>124</v>
      </c>
      <c r="C79" s="23"/>
      <c r="D79" s="117" t="s">
        <v>260</v>
      </c>
      <c r="E79" s="23"/>
      <c r="F79" s="149" t="s">
        <v>261</v>
      </c>
      <c r="G79" s="105">
        <v>13069</v>
      </c>
      <c r="H79" s="110">
        <f t="shared" si="3"/>
        <v>13069</v>
      </c>
      <c r="O79" s="184"/>
    </row>
    <row r="80" spans="2:15" ht="15" x14ac:dyDescent="0.25">
      <c r="B80" s="12">
        <v>125</v>
      </c>
      <c r="C80" s="23"/>
      <c r="D80" s="117" t="s">
        <v>262</v>
      </c>
      <c r="E80" s="23"/>
      <c r="F80" s="149" t="s">
        <v>263</v>
      </c>
      <c r="G80" s="105">
        <v>2000</v>
      </c>
      <c r="H80" s="110">
        <v>3500</v>
      </c>
      <c r="O80" s="184"/>
    </row>
    <row r="81" spans="2:15" ht="15" x14ac:dyDescent="0.25">
      <c r="B81" s="12">
        <v>126</v>
      </c>
      <c r="C81" s="23"/>
      <c r="D81" s="117" t="s">
        <v>264</v>
      </c>
      <c r="E81" s="23"/>
      <c r="F81" s="149" t="s">
        <v>265</v>
      </c>
      <c r="G81" s="105">
        <v>5000</v>
      </c>
      <c r="H81" s="110">
        <v>4660.8100000000004</v>
      </c>
      <c r="O81" s="184"/>
    </row>
    <row r="82" spans="2:15" ht="15" x14ac:dyDescent="0.25">
      <c r="B82" s="12">
        <v>127</v>
      </c>
      <c r="C82" s="23"/>
      <c r="D82" s="117" t="s">
        <v>266</v>
      </c>
      <c r="E82" s="23"/>
      <c r="F82" s="149" t="s">
        <v>267</v>
      </c>
      <c r="G82" s="105">
        <v>500</v>
      </c>
      <c r="H82" s="110">
        <v>0</v>
      </c>
      <c r="O82" s="184"/>
    </row>
    <row r="83" spans="2:15" ht="15" x14ac:dyDescent="0.25">
      <c r="B83" s="12">
        <v>128</v>
      </c>
      <c r="C83" s="23"/>
      <c r="D83" s="117" t="s">
        <v>268</v>
      </c>
      <c r="E83" s="23"/>
      <c r="F83" s="149" t="s">
        <v>269</v>
      </c>
      <c r="G83" s="105">
        <v>500</v>
      </c>
      <c r="H83" s="110">
        <v>1055.1500000000001</v>
      </c>
      <c r="O83" s="184"/>
    </row>
    <row r="84" spans="2:15" ht="15" x14ac:dyDescent="0.25">
      <c r="B84" s="12"/>
      <c r="C84" s="23"/>
      <c r="D84" s="117" t="s">
        <v>270</v>
      </c>
      <c r="E84" s="23"/>
      <c r="F84" s="149" t="s">
        <v>271</v>
      </c>
      <c r="G84" s="105">
        <v>500</v>
      </c>
      <c r="H84" s="110">
        <v>0</v>
      </c>
      <c r="O84" s="184"/>
    </row>
    <row r="85" spans="2:15" ht="15" x14ac:dyDescent="0.25">
      <c r="B85" s="12">
        <v>129</v>
      </c>
      <c r="C85" s="23"/>
      <c r="D85" s="117" t="s">
        <v>272</v>
      </c>
      <c r="E85" s="23"/>
      <c r="F85" s="149" t="s">
        <v>273</v>
      </c>
      <c r="G85" s="105">
        <v>500</v>
      </c>
      <c r="H85" s="110">
        <v>848.3</v>
      </c>
      <c r="O85" s="184"/>
    </row>
    <row r="86" spans="2:15" ht="15" x14ac:dyDescent="0.25">
      <c r="B86" s="12">
        <v>130</v>
      </c>
      <c r="C86" s="23"/>
      <c r="D86" s="117" t="s">
        <v>274</v>
      </c>
      <c r="E86" s="23"/>
      <c r="F86" s="149" t="s">
        <v>275</v>
      </c>
      <c r="G86" s="105">
        <v>0</v>
      </c>
      <c r="H86" s="110">
        <v>0</v>
      </c>
      <c r="I86" s="130"/>
      <c r="O86" s="184"/>
    </row>
    <row r="87" spans="2:15" ht="15" x14ac:dyDescent="0.25">
      <c r="B87" s="12"/>
      <c r="C87" s="23"/>
      <c r="D87" s="117" t="s">
        <v>276</v>
      </c>
      <c r="E87" s="23"/>
      <c r="F87" s="149" t="s">
        <v>277</v>
      </c>
      <c r="G87" s="105">
        <v>0</v>
      </c>
      <c r="H87" s="110">
        <v>0</v>
      </c>
      <c r="I87" s="130">
        <f>SUM(H71:H87)</f>
        <v>100013.26</v>
      </c>
      <c r="K87" s="82" t="s">
        <v>278</v>
      </c>
      <c r="O87" s="184"/>
    </row>
    <row r="88" spans="2:15" ht="15" x14ac:dyDescent="0.25">
      <c r="B88" s="12">
        <v>131</v>
      </c>
      <c r="C88" s="23"/>
      <c r="D88" s="117" t="s">
        <v>279</v>
      </c>
      <c r="E88" s="23"/>
      <c r="F88" s="149" t="s">
        <v>280</v>
      </c>
      <c r="G88" s="106">
        <v>3915</v>
      </c>
      <c r="H88" s="109">
        <v>3915.35</v>
      </c>
      <c r="O88" s="184"/>
    </row>
    <row r="89" spans="2:15" ht="15" x14ac:dyDescent="0.25">
      <c r="B89" s="12">
        <v>132</v>
      </c>
      <c r="C89" s="23"/>
      <c r="D89" s="117" t="s">
        <v>281</v>
      </c>
      <c r="E89" s="23"/>
      <c r="F89" s="149" t="s">
        <v>282</v>
      </c>
      <c r="G89" s="106">
        <v>0</v>
      </c>
      <c r="H89" s="109">
        <v>0</v>
      </c>
      <c r="I89" s="130"/>
      <c r="O89" s="184"/>
    </row>
    <row r="90" spans="2:15" ht="15" x14ac:dyDescent="0.25">
      <c r="B90" s="12">
        <v>133</v>
      </c>
      <c r="C90" s="23"/>
      <c r="D90" s="117" t="s">
        <v>283</v>
      </c>
      <c r="E90" s="23"/>
      <c r="F90" s="149" t="s">
        <v>284</v>
      </c>
      <c r="G90" s="105">
        <v>6500</v>
      </c>
      <c r="H90" s="110">
        <v>6500</v>
      </c>
      <c r="O90" s="184"/>
    </row>
    <row r="91" spans="2:15" ht="15" x14ac:dyDescent="0.25">
      <c r="B91" s="12">
        <v>134</v>
      </c>
      <c r="C91" s="23"/>
      <c r="D91" s="117" t="s">
        <v>285</v>
      </c>
      <c r="E91" s="23"/>
      <c r="F91" s="149" t="s">
        <v>286</v>
      </c>
      <c r="G91" s="105">
        <v>4000</v>
      </c>
      <c r="H91" s="110">
        <v>5000</v>
      </c>
      <c r="O91" s="184"/>
    </row>
    <row r="92" spans="2:15" ht="15" x14ac:dyDescent="0.25">
      <c r="B92" s="12">
        <v>135</v>
      </c>
      <c r="C92" s="23"/>
      <c r="D92" s="117" t="s">
        <v>287</v>
      </c>
      <c r="E92" s="23"/>
      <c r="F92" s="149" t="s">
        <v>288</v>
      </c>
      <c r="G92" s="105">
        <v>7500</v>
      </c>
      <c r="H92" s="110">
        <v>6461.1</v>
      </c>
      <c r="O92" s="184"/>
    </row>
    <row r="93" spans="2:15" ht="15" x14ac:dyDescent="0.25">
      <c r="B93" s="12">
        <v>136</v>
      </c>
      <c r="C93" s="23"/>
      <c r="D93" s="117" t="s">
        <v>289</v>
      </c>
      <c r="E93" s="23"/>
      <c r="F93" s="149" t="s">
        <v>290</v>
      </c>
      <c r="G93" s="105">
        <v>500</v>
      </c>
      <c r="H93" s="110">
        <v>247.37</v>
      </c>
      <c r="O93" s="184"/>
    </row>
    <row r="94" spans="2:15" ht="15" x14ac:dyDescent="0.25">
      <c r="B94" s="12">
        <v>137</v>
      </c>
      <c r="C94" s="23"/>
      <c r="D94" s="117" t="s">
        <v>291</v>
      </c>
      <c r="E94" s="23"/>
      <c r="F94" s="149" t="s">
        <v>292</v>
      </c>
      <c r="G94" s="105">
        <v>500</v>
      </c>
      <c r="H94" s="110">
        <v>0</v>
      </c>
      <c r="O94" s="184"/>
    </row>
    <row r="95" spans="2:15" ht="15" x14ac:dyDescent="0.25">
      <c r="B95" s="12">
        <v>138</v>
      </c>
      <c r="C95" s="23"/>
      <c r="D95" s="117" t="s">
        <v>293</v>
      </c>
      <c r="E95" s="23"/>
      <c r="F95" s="149" t="s">
        <v>294</v>
      </c>
      <c r="G95" s="105">
        <v>500</v>
      </c>
      <c r="H95" s="110">
        <v>40.590000000000003</v>
      </c>
      <c r="O95" s="184"/>
    </row>
    <row r="96" spans="2:15" ht="15" x14ac:dyDescent="0.25">
      <c r="B96" s="12">
        <v>139</v>
      </c>
      <c r="C96" s="23"/>
      <c r="D96" s="117" t="s">
        <v>295</v>
      </c>
      <c r="E96" s="23"/>
      <c r="F96" s="149" t="s">
        <v>296</v>
      </c>
      <c r="G96" s="105">
        <v>500</v>
      </c>
      <c r="H96" s="110">
        <v>416.39</v>
      </c>
      <c r="O96" s="184"/>
    </row>
    <row r="97" spans="2:15" ht="15" x14ac:dyDescent="0.25">
      <c r="B97" s="12">
        <v>140</v>
      </c>
      <c r="C97" s="23"/>
      <c r="D97" s="117" t="s">
        <v>297</v>
      </c>
      <c r="E97" s="23"/>
      <c r="F97" s="149" t="s">
        <v>298</v>
      </c>
      <c r="G97" s="105">
        <v>2500</v>
      </c>
      <c r="H97" s="110">
        <v>0</v>
      </c>
      <c r="O97" s="184"/>
    </row>
    <row r="98" spans="2:15" ht="15" x14ac:dyDescent="0.25">
      <c r="B98" s="12"/>
      <c r="C98" s="23"/>
      <c r="D98" s="117" t="s">
        <v>299</v>
      </c>
      <c r="E98" s="23"/>
      <c r="F98" s="149" t="s">
        <v>300</v>
      </c>
      <c r="G98" s="105">
        <v>0</v>
      </c>
      <c r="H98" s="110">
        <v>0</v>
      </c>
      <c r="O98" s="184"/>
    </row>
    <row r="99" spans="2:15" ht="15" x14ac:dyDescent="0.25">
      <c r="B99" s="12">
        <v>141</v>
      </c>
      <c r="C99" s="23"/>
      <c r="D99" s="117" t="s">
        <v>301</v>
      </c>
      <c r="E99" s="23"/>
      <c r="F99" s="149" t="s">
        <v>302</v>
      </c>
      <c r="G99" s="105">
        <v>6000</v>
      </c>
      <c r="H99" s="110">
        <v>3451.45</v>
      </c>
      <c r="O99" s="184"/>
    </row>
    <row r="100" spans="2:15" ht="15" x14ac:dyDescent="0.25">
      <c r="B100" s="12">
        <v>142</v>
      </c>
      <c r="C100" s="23"/>
      <c r="D100" s="117" t="s">
        <v>303</v>
      </c>
      <c r="E100" s="23"/>
      <c r="F100" s="149" t="s">
        <v>304</v>
      </c>
      <c r="G100" s="105">
        <v>3000</v>
      </c>
      <c r="H100" s="110">
        <v>5000</v>
      </c>
      <c r="O100" s="184"/>
    </row>
    <row r="101" spans="2:15" ht="15" x14ac:dyDescent="0.25">
      <c r="B101" s="12">
        <v>143</v>
      </c>
      <c r="C101" s="23"/>
      <c r="D101" s="117" t="s">
        <v>305</v>
      </c>
      <c r="E101" s="23"/>
      <c r="F101" s="149" t="s">
        <v>306</v>
      </c>
      <c r="G101" s="105">
        <v>1000</v>
      </c>
      <c r="H101" s="110">
        <v>2211.4899999999998</v>
      </c>
      <c r="O101" s="184"/>
    </row>
    <row r="102" spans="2:15" ht="15" x14ac:dyDescent="0.25">
      <c r="B102" s="12">
        <v>144</v>
      </c>
      <c r="C102" s="23"/>
      <c r="D102" s="117" t="s">
        <v>307</v>
      </c>
      <c r="E102" s="23"/>
      <c r="F102" s="149" t="s">
        <v>308</v>
      </c>
      <c r="G102" s="105">
        <v>1000</v>
      </c>
      <c r="H102" s="110">
        <v>0</v>
      </c>
      <c r="O102" s="184"/>
    </row>
    <row r="103" spans="2:15" ht="15" x14ac:dyDescent="0.25">
      <c r="B103" s="12">
        <v>145</v>
      </c>
      <c r="C103" s="23"/>
      <c r="D103" s="117" t="s">
        <v>309</v>
      </c>
      <c r="E103" s="23"/>
      <c r="F103" s="149" t="s">
        <v>310</v>
      </c>
      <c r="G103" s="105">
        <v>0</v>
      </c>
      <c r="H103" s="110">
        <v>0</v>
      </c>
      <c r="O103" s="184"/>
    </row>
    <row r="104" spans="2:15" ht="15" x14ac:dyDescent="0.25">
      <c r="B104" s="12">
        <v>146</v>
      </c>
      <c r="C104" s="23"/>
      <c r="D104" s="117" t="s">
        <v>311</v>
      </c>
      <c r="E104" s="23"/>
      <c r="F104" s="149" t="s">
        <v>312</v>
      </c>
      <c r="G104" s="105">
        <v>1000</v>
      </c>
      <c r="H104" s="110">
        <v>0</v>
      </c>
      <c r="O104" s="184"/>
    </row>
    <row r="105" spans="2:15" ht="15" x14ac:dyDescent="0.25">
      <c r="B105" s="12">
        <v>147</v>
      </c>
      <c r="C105" s="23"/>
      <c r="D105" s="117" t="s">
        <v>313</v>
      </c>
      <c r="E105" s="23"/>
      <c r="F105" s="149" t="s">
        <v>314</v>
      </c>
      <c r="G105" s="105">
        <v>6000</v>
      </c>
      <c r="H105" s="110">
        <v>4500</v>
      </c>
      <c r="O105" s="184"/>
    </row>
    <row r="106" spans="2:15" ht="15" x14ac:dyDescent="0.25">
      <c r="B106" s="12">
        <v>148</v>
      </c>
      <c r="C106" s="23"/>
      <c r="D106" s="117" t="s">
        <v>315</v>
      </c>
      <c r="E106" s="23"/>
      <c r="F106" s="149" t="s">
        <v>316</v>
      </c>
      <c r="G106" s="105">
        <v>7500</v>
      </c>
      <c r="H106" s="110">
        <v>5500</v>
      </c>
      <c r="O106" s="184"/>
    </row>
    <row r="107" spans="2:15" ht="15" x14ac:dyDescent="0.25">
      <c r="B107" s="12">
        <v>149</v>
      </c>
      <c r="C107" s="23"/>
      <c r="D107" s="117" t="s">
        <v>317</v>
      </c>
      <c r="E107" s="23"/>
      <c r="F107" s="149" t="s">
        <v>318</v>
      </c>
      <c r="G107" s="105">
        <v>1000</v>
      </c>
      <c r="H107" s="110">
        <v>0</v>
      </c>
      <c r="O107" s="184"/>
    </row>
    <row r="108" spans="2:15" ht="15" x14ac:dyDescent="0.25">
      <c r="B108" s="12">
        <v>150</v>
      </c>
      <c r="C108" s="23"/>
      <c r="D108" s="117" t="s">
        <v>319</v>
      </c>
      <c r="E108" s="23"/>
      <c r="F108" s="149" t="s">
        <v>320</v>
      </c>
      <c r="G108" s="105">
        <v>1000</v>
      </c>
      <c r="H108" s="110">
        <v>0</v>
      </c>
      <c r="O108" s="184"/>
    </row>
    <row r="109" spans="2:15" ht="15" x14ac:dyDescent="0.25">
      <c r="B109" s="12">
        <v>151</v>
      </c>
      <c r="C109" s="23"/>
      <c r="D109" s="117" t="s">
        <v>321</v>
      </c>
      <c r="E109" s="23"/>
      <c r="F109" s="149" t="s">
        <v>322</v>
      </c>
      <c r="G109" s="105">
        <v>0</v>
      </c>
      <c r="H109" s="110">
        <v>0</v>
      </c>
      <c r="O109" s="184"/>
    </row>
    <row r="110" spans="2:15" ht="15" x14ac:dyDescent="0.25">
      <c r="B110" s="12">
        <v>152</v>
      </c>
      <c r="C110" s="23"/>
      <c r="D110" s="117" t="s">
        <v>323</v>
      </c>
      <c r="E110" s="23"/>
      <c r="F110" s="149" t="s">
        <v>324</v>
      </c>
      <c r="G110" s="105">
        <v>1000</v>
      </c>
      <c r="H110" s="110">
        <v>0</v>
      </c>
      <c r="O110" s="184"/>
    </row>
    <row r="111" spans="2:15" ht="15" x14ac:dyDescent="0.25">
      <c r="B111" s="12">
        <v>153</v>
      </c>
      <c r="C111" s="23"/>
      <c r="D111" s="117" t="s">
        <v>325</v>
      </c>
      <c r="E111" s="23"/>
      <c r="F111" s="149" t="s">
        <v>326</v>
      </c>
      <c r="G111" s="105">
        <v>3500</v>
      </c>
      <c r="H111" s="109">
        <v>2500</v>
      </c>
      <c r="O111" s="184"/>
    </row>
    <row r="112" spans="2:15" ht="15" x14ac:dyDescent="0.25">
      <c r="B112" s="12">
        <v>154</v>
      </c>
      <c r="C112" s="23"/>
      <c r="D112" s="117" t="s">
        <v>327</v>
      </c>
      <c r="E112" s="23"/>
      <c r="F112" s="149" t="s">
        <v>328</v>
      </c>
      <c r="G112" s="105">
        <v>2500</v>
      </c>
      <c r="H112" s="109">
        <v>2500</v>
      </c>
      <c r="O112" s="184"/>
    </row>
    <row r="113" spans="2:15" ht="15" x14ac:dyDescent="0.25">
      <c r="B113" s="12"/>
      <c r="C113" s="23"/>
      <c r="D113" s="117" t="s">
        <v>329</v>
      </c>
      <c r="E113" s="23"/>
      <c r="F113" s="149" t="s">
        <v>330</v>
      </c>
      <c r="G113" s="105">
        <v>500</v>
      </c>
      <c r="H113" s="109">
        <v>0</v>
      </c>
      <c r="O113" s="184"/>
    </row>
    <row r="114" spans="2:15" ht="15" x14ac:dyDescent="0.25">
      <c r="B114" s="12"/>
      <c r="C114" s="23"/>
      <c r="D114" s="117" t="s">
        <v>331</v>
      </c>
      <c r="E114" s="23"/>
      <c r="F114" s="149" t="s">
        <v>332</v>
      </c>
      <c r="G114" s="105">
        <v>1000</v>
      </c>
      <c r="H114" s="109">
        <v>84</v>
      </c>
      <c r="O114" s="184"/>
    </row>
    <row r="115" spans="2:15" ht="15" x14ac:dyDescent="0.25">
      <c r="B115" s="12"/>
      <c r="C115" s="23"/>
      <c r="D115" s="117" t="s">
        <v>333</v>
      </c>
      <c r="E115" s="23"/>
      <c r="F115" s="149" t="s">
        <v>334</v>
      </c>
      <c r="G115" s="105">
        <v>0</v>
      </c>
      <c r="H115" s="109">
        <v>0</v>
      </c>
      <c r="O115" s="184"/>
    </row>
    <row r="116" spans="2:15" ht="15" x14ac:dyDescent="0.25">
      <c r="B116" s="12"/>
      <c r="C116" s="23"/>
      <c r="D116" s="117" t="s">
        <v>335</v>
      </c>
      <c r="E116" s="23"/>
      <c r="F116" s="149" t="s">
        <v>336</v>
      </c>
      <c r="G116" s="105">
        <v>20000</v>
      </c>
      <c r="H116" s="109">
        <v>20000</v>
      </c>
      <c r="O116" s="184"/>
    </row>
    <row r="117" spans="2:15" ht="15" x14ac:dyDescent="0.25">
      <c r="B117" s="12"/>
      <c r="C117" s="23"/>
      <c r="D117" s="117" t="s">
        <v>337</v>
      </c>
      <c r="E117" s="23"/>
      <c r="F117" s="149" t="s">
        <v>338</v>
      </c>
      <c r="G117" s="105">
        <v>63576</v>
      </c>
      <c r="H117" s="109">
        <v>54409.13</v>
      </c>
      <c r="O117" s="184"/>
    </row>
    <row r="118" spans="2:15" ht="15" x14ac:dyDescent="0.25">
      <c r="B118" s="12"/>
      <c r="C118" s="23"/>
      <c r="D118" s="117" t="s">
        <v>339</v>
      </c>
      <c r="E118" s="23"/>
      <c r="F118" s="149" t="s">
        <v>340</v>
      </c>
      <c r="G118" s="105">
        <v>53157</v>
      </c>
      <c r="H118" s="109">
        <f>SUM(43577.1+419.8)</f>
        <v>43996.9</v>
      </c>
      <c r="O118" s="184"/>
    </row>
    <row r="119" spans="2:15" ht="15" x14ac:dyDescent="0.25">
      <c r="B119" s="12"/>
      <c r="C119" s="23"/>
      <c r="D119" s="117" t="s">
        <v>341</v>
      </c>
      <c r="E119" s="23"/>
      <c r="F119" s="149" t="s">
        <v>342</v>
      </c>
      <c r="G119" s="105">
        <v>16109</v>
      </c>
      <c r="H119" s="109">
        <v>11108.91</v>
      </c>
      <c r="O119" s="184"/>
    </row>
    <row r="120" spans="2:15" ht="15" x14ac:dyDescent="0.25">
      <c r="B120" s="12"/>
      <c r="C120" s="23"/>
      <c r="D120" s="117" t="s">
        <v>343</v>
      </c>
      <c r="E120" s="23"/>
      <c r="F120" s="149" t="s">
        <v>344</v>
      </c>
      <c r="G120" s="105">
        <v>2416</v>
      </c>
      <c r="H120" s="109">
        <v>2525.33</v>
      </c>
      <c r="O120" s="184"/>
    </row>
    <row r="121" spans="2:15" ht="15" x14ac:dyDescent="0.25">
      <c r="B121" s="12">
        <v>155</v>
      </c>
      <c r="C121" s="23"/>
      <c r="D121" s="117" t="s">
        <v>345</v>
      </c>
      <c r="E121" s="23"/>
      <c r="F121" s="149" t="s">
        <v>346</v>
      </c>
      <c r="G121" s="105">
        <v>0</v>
      </c>
      <c r="H121" s="109">
        <v>0</v>
      </c>
      <c r="I121" s="130">
        <f>SUM(H88:H121)</f>
        <v>180368.00999999998</v>
      </c>
      <c r="K121" s="82" t="s">
        <v>347</v>
      </c>
      <c r="O121" s="184"/>
    </row>
    <row r="122" spans="2:15" ht="15" x14ac:dyDescent="0.25">
      <c r="B122" s="12"/>
      <c r="C122" s="23"/>
      <c r="D122" s="117" t="s">
        <v>348</v>
      </c>
      <c r="E122" s="23"/>
      <c r="F122" s="149" t="s">
        <v>349</v>
      </c>
      <c r="G122" s="105">
        <v>0</v>
      </c>
      <c r="H122" s="109">
        <v>0</v>
      </c>
      <c r="I122" s="130"/>
      <c r="O122" s="184"/>
    </row>
    <row r="123" spans="2:15" ht="15" x14ac:dyDescent="0.25">
      <c r="B123" s="12">
        <v>156</v>
      </c>
      <c r="C123" s="23"/>
      <c r="D123" s="117" t="s">
        <v>350</v>
      </c>
      <c r="E123" s="23"/>
      <c r="F123" s="149" t="s">
        <v>351</v>
      </c>
      <c r="G123" s="105">
        <v>10000</v>
      </c>
      <c r="H123" s="110">
        <v>0</v>
      </c>
      <c r="O123" s="184"/>
    </row>
    <row r="124" spans="2:15" ht="15" x14ac:dyDescent="0.25">
      <c r="B124" s="12"/>
      <c r="C124" s="23"/>
      <c r="D124" s="117" t="s">
        <v>352</v>
      </c>
      <c r="E124" s="23"/>
      <c r="F124" s="149" t="s">
        <v>353</v>
      </c>
      <c r="G124" s="105">
        <v>2500</v>
      </c>
      <c r="H124" s="109">
        <v>0</v>
      </c>
      <c r="O124" s="184"/>
    </row>
    <row r="125" spans="2:15" ht="15" x14ac:dyDescent="0.25">
      <c r="B125" s="12"/>
      <c r="C125" s="23"/>
      <c r="D125" s="117" t="s">
        <v>354</v>
      </c>
      <c r="E125" s="23"/>
      <c r="F125" s="149" t="s">
        <v>355</v>
      </c>
      <c r="G125" s="105">
        <v>0</v>
      </c>
      <c r="H125" s="109">
        <v>0</v>
      </c>
      <c r="O125" s="184"/>
    </row>
    <row r="126" spans="2:15" ht="15" x14ac:dyDescent="0.25">
      <c r="B126" s="12"/>
      <c r="C126" s="23"/>
      <c r="D126" s="117" t="s">
        <v>356</v>
      </c>
      <c r="E126" s="23"/>
      <c r="F126" s="149" t="s">
        <v>357</v>
      </c>
      <c r="G126" s="105">
        <v>0</v>
      </c>
      <c r="H126" s="109">
        <v>0</v>
      </c>
      <c r="O126" s="184"/>
    </row>
    <row r="127" spans="2:15" ht="15" x14ac:dyDescent="0.25">
      <c r="B127" s="12"/>
      <c r="C127" s="23"/>
      <c r="D127" s="117" t="s">
        <v>358</v>
      </c>
      <c r="E127" s="23"/>
      <c r="F127" s="149" t="s">
        <v>359</v>
      </c>
      <c r="G127" s="105">
        <v>0</v>
      </c>
      <c r="H127" s="109">
        <v>0</v>
      </c>
      <c r="O127" s="184"/>
    </row>
    <row r="128" spans="2:15" ht="15" x14ac:dyDescent="0.25">
      <c r="B128" s="12"/>
      <c r="C128" s="23"/>
      <c r="D128" s="117" t="s">
        <v>360</v>
      </c>
      <c r="E128" s="23"/>
      <c r="F128" s="149" t="s">
        <v>361</v>
      </c>
      <c r="G128" s="105">
        <v>0</v>
      </c>
      <c r="H128" s="109">
        <v>0</v>
      </c>
      <c r="I128" s="130">
        <f>SUM(H122:H128)</f>
        <v>0</v>
      </c>
      <c r="K128" s="82" t="s">
        <v>362</v>
      </c>
      <c r="O128" s="184"/>
    </row>
    <row r="129" spans="1:15" ht="15" x14ac:dyDescent="0.25">
      <c r="B129" s="12">
        <v>157</v>
      </c>
      <c r="C129" s="23"/>
      <c r="D129" s="117" t="s">
        <v>363</v>
      </c>
      <c r="E129" s="23"/>
      <c r="F129" s="149" t="s">
        <v>364</v>
      </c>
      <c r="G129" s="170">
        <v>0</v>
      </c>
      <c r="H129" s="206">
        <f>SUM(49980.42-H280)</f>
        <v>8743.4199999999983</v>
      </c>
      <c r="I129" s="221"/>
      <c r="O129" s="184"/>
    </row>
    <row r="130" spans="1:15" ht="15" x14ac:dyDescent="0.25">
      <c r="B130" s="12">
        <v>159</v>
      </c>
      <c r="C130" s="23"/>
      <c r="D130" s="117" t="s">
        <v>365</v>
      </c>
      <c r="E130" s="23"/>
      <c r="F130" s="149" t="s">
        <v>366</v>
      </c>
      <c r="G130" s="170">
        <v>0</v>
      </c>
      <c r="H130" s="114">
        <f>SUM(H129*0.0985)</f>
        <v>861.22686999999985</v>
      </c>
      <c r="O130" s="184"/>
    </row>
    <row r="131" spans="1:15" ht="15" x14ac:dyDescent="0.25">
      <c r="B131" s="12"/>
      <c r="C131" s="23"/>
      <c r="D131" s="117" t="s">
        <v>367</v>
      </c>
      <c r="E131" s="23"/>
      <c r="F131" s="149" t="s">
        <v>368</v>
      </c>
      <c r="G131" s="198">
        <v>0</v>
      </c>
      <c r="H131" s="114">
        <f>SUM(H129*0.0092)</f>
        <v>80.439463999999987</v>
      </c>
      <c r="O131" s="184"/>
    </row>
    <row r="132" spans="1:15" ht="15" x14ac:dyDescent="0.25">
      <c r="B132" s="12"/>
      <c r="C132" s="23"/>
      <c r="D132" s="117" t="s">
        <v>369</v>
      </c>
      <c r="E132" s="23"/>
      <c r="F132" s="149" t="s">
        <v>370</v>
      </c>
      <c r="G132" s="170">
        <v>0</v>
      </c>
      <c r="H132" s="114">
        <v>0</v>
      </c>
      <c r="O132" s="184"/>
    </row>
    <row r="133" spans="1:15" ht="15" x14ac:dyDescent="0.25">
      <c r="B133" s="12"/>
      <c r="C133" s="23"/>
      <c r="D133" s="117" t="s">
        <v>371</v>
      </c>
      <c r="E133" s="23"/>
      <c r="F133" s="149" t="s">
        <v>372</v>
      </c>
      <c r="G133" s="171">
        <v>0</v>
      </c>
      <c r="H133" s="114">
        <v>0</v>
      </c>
      <c r="I133" s="129"/>
      <c r="O133" s="184"/>
    </row>
    <row r="134" spans="1:15" ht="15" x14ac:dyDescent="0.25">
      <c r="A134" s="6">
        <v>1</v>
      </c>
      <c r="B134" s="12"/>
      <c r="C134" s="23"/>
      <c r="D134" s="34"/>
      <c r="E134" s="23"/>
      <c r="F134" s="36" t="s">
        <v>50</v>
      </c>
      <c r="G134" s="74">
        <f>SUM(G3:G133)+G286</f>
        <v>6114161.6560000004</v>
      </c>
      <c r="H134" s="231">
        <f>SUM(H3:H133)+H286</f>
        <v>5860610.9022880001</v>
      </c>
      <c r="I134" s="87" t="s">
        <v>373</v>
      </c>
      <c r="O134" s="184"/>
    </row>
    <row r="135" spans="1:15" ht="15" x14ac:dyDescent="0.25">
      <c r="B135" s="12"/>
      <c r="C135" s="23"/>
      <c r="D135" s="34"/>
      <c r="E135" s="23"/>
      <c r="F135" s="36"/>
      <c r="O135" s="184"/>
    </row>
    <row r="136" spans="1:15" ht="26.25" x14ac:dyDescent="0.25">
      <c r="B136" s="22" t="s">
        <v>125</v>
      </c>
      <c r="C136" s="77" t="s">
        <v>374</v>
      </c>
      <c r="D136" s="78"/>
      <c r="E136" s="79"/>
      <c r="F136" s="79"/>
      <c r="G136" s="239" t="s">
        <v>8</v>
      </c>
      <c r="H136" s="240" t="s">
        <v>9</v>
      </c>
      <c r="O136" s="184"/>
    </row>
    <row r="137" spans="1:15" ht="15" x14ac:dyDescent="0.25">
      <c r="B137" s="12">
        <v>161</v>
      </c>
      <c r="C137" s="23"/>
      <c r="D137" s="117" t="s">
        <v>375</v>
      </c>
      <c r="E137" s="23"/>
      <c r="F137" s="149" t="s">
        <v>376</v>
      </c>
      <c r="G137" s="106">
        <v>0</v>
      </c>
      <c r="H137" s="106">
        <v>0</v>
      </c>
      <c r="I137" s="129"/>
      <c r="O137" s="184"/>
    </row>
    <row r="138" spans="1:15" ht="15" x14ac:dyDescent="0.25">
      <c r="B138" s="12">
        <v>162</v>
      </c>
      <c r="C138" s="23"/>
      <c r="D138" s="117" t="s">
        <v>377</v>
      </c>
      <c r="E138" s="23"/>
      <c r="F138" s="149" t="s">
        <v>378</v>
      </c>
      <c r="G138" s="106">
        <v>122854</v>
      </c>
      <c r="H138" s="106">
        <f>G138</f>
        <v>122854</v>
      </c>
      <c r="I138" s="129"/>
      <c r="O138" s="184"/>
    </row>
    <row r="139" spans="1:15" ht="15" x14ac:dyDescent="0.25">
      <c r="B139" s="12">
        <v>163</v>
      </c>
      <c r="C139" s="23"/>
      <c r="D139" s="117" t="s">
        <v>379</v>
      </c>
      <c r="E139" s="23"/>
      <c r="F139" s="149" t="s">
        <v>380</v>
      </c>
      <c r="G139" s="106">
        <v>0</v>
      </c>
      <c r="H139" s="106">
        <v>0</v>
      </c>
      <c r="I139" s="129"/>
      <c r="O139" s="184"/>
    </row>
    <row r="140" spans="1:15" ht="15" x14ac:dyDescent="0.25">
      <c r="B140" s="12">
        <v>164</v>
      </c>
      <c r="C140" s="23"/>
      <c r="D140" s="117" t="s">
        <v>381</v>
      </c>
      <c r="E140" s="23"/>
      <c r="F140" s="149" t="s">
        <v>382</v>
      </c>
      <c r="G140" s="106">
        <v>33153</v>
      </c>
      <c r="H140" s="106">
        <f>G140</f>
        <v>33153</v>
      </c>
      <c r="I140" s="129"/>
      <c r="O140" s="184"/>
    </row>
    <row r="141" spans="1:15" ht="15" x14ac:dyDescent="0.25">
      <c r="B141" s="12">
        <v>165</v>
      </c>
      <c r="C141" s="23"/>
      <c r="D141" s="117" t="s">
        <v>383</v>
      </c>
      <c r="E141" s="23"/>
      <c r="F141" s="149" t="s">
        <v>384</v>
      </c>
      <c r="G141" s="106">
        <v>0</v>
      </c>
      <c r="H141" s="106">
        <v>0</v>
      </c>
      <c r="I141" s="131">
        <f>SUM(H137:H141)+H129+H280</f>
        <v>205987.41999999998</v>
      </c>
      <c r="K141" s="82" t="s">
        <v>385</v>
      </c>
      <c r="O141" s="184"/>
    </row>
    <row r="142" spans="1:15" ht="15" x14ac:dyDescent="0.25">
      <c r="B142" s="12"/>
      <c r="C142" s="23"/>
      <c r="D142" s="117" t="s">
        <v>386</v>
      </c>
      <c r="E142" s="23"/>
      <c r="F142" s="149" t="s">
        <v>387</v>
      </c>
      <c r="G142" s="106">
        <v>0</v>
      </c>
      <c r="H142" s="106">
        <v>0</v>
      </c>
      <c r="I142" s="131"/>
      <c r="O142" s="184"/>
    </row>
    <row r="143" spans="1:15" ht="15" x14ac:dyDescent="0.25">
      <c r="B143" s="12">
        <v>166</v>
      </c>
      <c r="C143" s="23"/>
      <c r="D143" s="117" t="s">
        <v>388</v>
      </c>
      <c r="E143" s="23"/>
      <c r="F143" s="149" t="s">
        <v>389</v>
      </c>
      <c r="G143" s="106">
        <v>713</v>
      </c>
      <c r="H143" s="106">
        <f>G143</f>
        <v>713</v>
      </c>
      <c r="I143" s="207" t="s">
        <v>390</v>
      </c>
      <c r="O143" s="184"/>
    </row>
    <row r="144" spans="1:15" ht="15" x14ac:dyDescent="0.25">
      <c r="B144" s="12"/>
      <c r="C144" s="23"/>
      <c r="D144" s="117" t="s">
        <v>391</v>
      </c>
      <c r="E144" s="23"/>
      <c r="F144" s="149" t="s">
        <v>392</v>
      </c>
      <c r="G144" s="106">
        <v>0</v>
      </c>
      <c r="H144" s="106">
        <v>0</v>
      </c>
      <c r="I144" s="129"/>
      <c r="O144" s="184"/>
    </row>
    <row r="145" spans="2:15" ht="15" x14ac:dyDescent="0.25">
      <c r="B145" s="12">
        <v>167</v>
      </c>
      <c r="C145" s="23"/>
      <c r="D145" s="117" t="s">
        <v>393</v>
      </c>
      <c r="E145" s="23"/>
      <c r="F145" s="149" t="s">
        <v>394</v>
      </c>
      <c r="G145" s="106">
        <v>1032</v>
      </c>
      <c r="H145" s="106">
        <f t="shared" ref="H145:H148" si="4">G145</f>
        <v>1032</v>
      </c>
      <c r="I145" s="207" t="s">
        <v>390</v>
      </c>
      <c r="O145" s="184"/>
    </row>
    <row r="146" spans="2:15" ht="15" hidden="1" x14ac:dyDescent="0.25">
      <c r="B146" s="12">
        <v>168</v>
      </c>
      <c r="C146" s="23"/>
      <c r="D146" s="117" t="s">
        <v>395</v>
      </c>
      <c r="E146" s="23"/>
      <c r="F146" s="149" t="s">
        <v>396</v>
      </c>
      <c r="G146" s="106">
        <v>0</v>
      </c>
      <c r="H146" s="106">
        <f t="shared" si="4"/>
        <v>0</v>
      </c>
      <c r="I146" s="129"/>
      <c r="O146" s="184"/>
    </row>
    <row r="147" spans="2:15" ht="15" hidden="1" x14ac:dyDescent="0.25">
      <c r="B147" s="12">
        <v>169</v>
      </c>
      <c r="C147" s="23"/>
      <c r="D147" s="117" t="s">
        <v>397</v>
      </c>
      <c r="E147" s="23"/>
      <c r="F147" s="149" t="s">
        <v>398</v>
      </c>
      <c r="G147" s="106">
        <v>0</v>
      </c>
      <c r="H147" s="106">
        <f t="shared" si="4"/>
        <v>0</v>
      </c>
      <c r="I147" s="129"/>
      <c r="O147" s="184"/>
    </row>
    <row r="148" spans="2:15" ht="15" x14ac:dyDescent="0.25">
      <c r="B148" s="12">
        <v>170</v>
      </c>
      <c r="C148" s="23"/>
      <c r="D148" s="117" t="s">
        <v>399</v>
      </c>
      <c r="E148" s="23"/>
      <c r="F148" s="149" t="s">
        <v>400</v>
      </c>
      <c r="G148" s="106">
        <v>9448</v>
      </c>
      <c r="H148" s="106">
        <f t="shared" si="4"/>
        <v>9448</v>
      </c>
      <c r="I148" s="129"/>
      <c r="O148" s="184"/>
    </row>
    <row r="149" spans="2:15" ht="15" x14ac:dyDescent="0.25">
      <c r="B149" s="12">
        <v>171</v>
      </c>
      <c r="C149" s="23"/>
      <c r="D149" s="117" t="s">
        <v>401</v>
      </c>
      <c r="E149" s="23"/>
      <c r="F149" s="149" t="s">
        <v>400</v>
      </c>
      <c r="G149" s="106">
        <v>0</v>
      </c>
      <c r="H149" s="106">
        <v>0</v>
      </c>
      <c r="I149" s="143"/>
      <c r="O149" s="184"/>
    </row>
    <row r="150" spans="2:15" ht="15" x14ac:dyDescent="0.25">
      <c r="B150" s="12">
        <v>172</v>
      </c>
      <c r="C150" s="23"/>
      <c r="D150" s="117" t="s">
        <v>402</v>
      </c>
      <c r="E150" s="23"/>
      <c r="F150" s="149" t="s">
        <v>403</v>
      </c>
      <c r="G150" s="106">
        <v>0</v>
      </c>
      <c r="H150" s="106">
        <v>0</v>
      </c>
      <c r="I150" s="129"/>
      <c r="O150" s="184"/>
    </row>
    <row r="151" spans="2:15" ht="15" x14ac:dyDescent="0.25">
      <c r="B151" s="12">
        <v>173</v>
      </c>
      <c r="C151" s="23"/>
      <c r="D151" s="117" t="s">
        <v>404</v>
      </c>
      <c r="E151" s="23"/>
      <c r="F151" s="149" t="s">
        <v>405</v>
      </c>
      <c r="G151" s="106">
        <v>449</v>
      </c>
      <c r="H151" s="106">
        <f>G151</f>
        <v>449</v>
      </c>
      <c r="I151" s="129"/>
      <c r="O151" s="184"/>
    </row>
    <row r="152" spans="2:15" ht="15" x14ac:dyDescent="0.25">
      <c r="B152" s="12">
        <v>174</v>
      </c>
      <c r="C152" s="23"/>
      <c r="D152" s="117" t="s">
        <v>406</v>
      </c>
      <c r="E152" s="23"/>
      <c r="F152" s="149" t="s">
        <v>405</v>
      </c>
      <c r="G152" s="106">
        <v>0</v>
      </c>
      <c r="H152" s="106">
        <v>0</v>
      </c>
      <c r="I152" s="131">
        <f>SUM(H142:H152)+H130+H131+H132+H133+H281+H282+H283+H284</f>
        <v>17024.891234000002</v>
      </c>
      <c r="K152" s="82" t="s">
        <v>407</v>
      </c>
      <c r="O152" s="184"/>
    </row>
    <row r="153" spans="2:15" ht="15" x14ac:dyDescent="0.25">
      <c r="B153" s="12">
        <v>175</v>
      </c>
      <c r="C153" s="23"/>
      <c r="D153" s="117" t="s">
        <v>408</v>
      </c>
      <c r="E153" s="23"/>
      <c r="F153" s="149" t="s">
        <v>409</v>
      </c>
      <c r="G153" s="106">
        <v>5000</v>
      </c>
      <c r="H153" s="106">
        <f t="shared" ref="H153:H155" si="5">G153</f>
        <v>5000</v>
      </c>
      <c r="I153" s="131">
        <f>SUM(H153:H154)</f>
        <v>10000</v>
      </c>
      <c r="K153" s="82" t="s">
        <v>410</v>
      </c>
      <c r="O153" s="184"/>
    </row>
    <row r="154" spans="2:15" ht="15" x14ac:dyDescent="0.25">
      <c r="B154" s="12">
        <v>176</v>
      </c>
      <c r="C154" s="23"/>
      <c r="D154" s="117" t="s">
        <v>411</v>
      </c>
      <c r="E154" s="23"/>
      <c r="F154" s="149" t="s">
        <v>412</v>
      </c>
      <c r="G154" s="106">
        <v>5000</v>
      </c>
      <c r="H154" s="106">
        <f t="shared" si="5"/>
        <v>5000</v>
      </c>
      <c r="I154" s="131"/>
      <c r="O154" s="184"/>
    </row>
    <row r="155" spans="2:15" ht="15" x14ac:dyDescent="0.25">
      <c r="B155" s="12">
        <v>177</v>
      </c>
      <c r="C155" s="23"/>
      <c r="D155" s="117" t="s">
        <v>413</v>
      </c>
      <c r="E155" s="23"/>
      <c r="F155" s="149" t="s">
        <v>414</v>
      </c>
      <c r="G155" s="106">
        <v>55667</v>
      </c>
      <c r="H155" s="106">
        <f t="shared" si="5"/>
        <v>55667</v>
      </c>
      <c r="I155" s="129"/>
      <c r="O155" s="184"/>
    </row>
    <row r="156" spans="2:15" ht="15" x14ac:dyDescent="0.25">
      <c r="B156" s="12"/>
      <c r="C156" s="23"/>
      <c r="D156" s="117" t="s">
        <v>415</v>
      </c>
      <c r="E156" s="23"/>
      <c r="F156" s="149" t="s">
        <v>416</v>
      </c>
      <c r="G156" s="106">
        <v>0</v>
      </c>
      <c r="H156" s="106">
        <v>0</v>
      </c>
      <c r="I156" s="131">
        <f>SUM(H155:H156)</f>
        <v>55667</v>
      </c>
      <c r="K156" s="82" t="s">
        <v>417</v>
      </c>
      <c r="O156" s="184"/>
    </row>
    <row r="157" spans="2:15" ht="15" x14ac:dyDescent="0.25">
      <c r="B157" s="12"/>
      <c r="C157" s="23"/>
      <c r="D157" s="117" t="s">
        <v>418</v>
      </c>
      <c r="E157" s="23"/>
      <c r="F157" s="149" t="s">
        <v>419</v>
      </c>
      <c r="G157" s="106">
        <v>0</v>
      </c>
      <c r="H157" s="106">
        <v>0</v>
      </c>
      <c r="I157" s="131">
        <f>SUM(H157)</f>
        <v>0</v>
      </c>
      <c r="K157" s="82" t="s">
        <v>420</v>
      </c>
      <c r="O157" s="184"/>
    </row>
    <row r="158" spans="2:15" ht="15" x14ac:dyDescent="0.25">
      <c r="B158" s="12">
        <v>178</v>
      </c>
      <c r="C158" s="23"/>
      <c r="D158" s="117" t="s">
        <v>421</v>
      </c>
      <c r="E158" s="23"/>
      <c r="F158" s="149" t="s">
        <v>422</v>
      </c>
      <c r="G158" s="106">
        <v>0</v>
      </c>
      <c r="H158" s="106">
        <v>0</v>
      </c>
      <c r="I158" s="131"/>
      <c r="O158" s="184"/>
    </row>
    <row r="159" spans="2:15" ht="15" x14ac:dyDescent="0.25">
      <c r="B159" s="12">
        <v>179</v>
      </c>
      <c r="C159" s="23"/>
      <c r="D159" s="117" t="s">
        <v>423</v>
      </c>
      <c r="E159" s="23"/>
      <c r="F159" s="149" t="s">
        <v>424</v>
      </c>
      <c r="G159" s="106">
        <v>0</v>
      </c>
      <c r="H159" s="106">
        <v>0</v>
      </c>
      <c r="I159" s="131"/>
      <c r="O159" s="184"/>
    </row>
    <row r="160" spans="2:15" ht="15" x14ac:dyDescent="0.25">
      <c r="B160" s="12"/>
      <c r="C160" s="23"/>
      <c r="D160" s="117" t="s">
        <v>425</v>
      </c>
      <c r="E160" s="23"/>
      <c r="F160" s="149" t="s">
        <v>426</v>
      </c>
      <c r="G160" s="106">
        <v>8540</v>
      </c>
      <c r="H160" s="106">
        <f t="shared" ref="H160:H162" si="6">G160</f>
        <v>8540</v>
      </c>
      <c r="I160" s="131"/>
      <c r="O160" s="184"/>
    </row>
    <row r="161" spans="1:15" ht="15" x14ac:dyDescent="0.25">
      <c r="B161" s="12"/>
      <c r="C161" s="23"/>
      <c r="D161" s="117" t="s">
        <v>427</v>
      </c>
      <c r="E161" s="23"/>
      <c r="F161" s="149" t="s">
        <v>428</v>
      </c>
      <c r="G161" s="106">
        <v>2525</v>
      </c>
      <c r="H161" s="106">
        <f t="shared" si="6"/>
        <v>2525</v>
      </c>
      <c r="I161" s="131"/>
      <c r="O161" s="184"/>
    </row>
    <row r="162" spans="1:15" ht="15" x14ac:dyDescent="0.25">
      <c r="B162" s="12"/>
      <c r="C162" s="23"/>
      <c r="D162" s="117" t="s">
        <v>429</v>
      </c>
      <c r="E162" s="23"/>
      <c r="F162" s="149" t="s">
        <v>430</v>
      </c>
      <c r="G162" s="106">
        <v>260</v>
      </c>
      <c r="H162" s="106">
        <f t="shared" si="6"/>
        <v>260</v>
      </c>
      <c r="I162" s="131"/>
      <c r="O162" s="184"/>
    </row>
    <row r="163" spans="1:15" ht="15" x14ac:dyDescent="0.25">
      <c r="B163" s="12">
        <v>180</v>
      </c>
      <c r="C163" s="23"/>
      <c r="D163" s="117" t="s">
        <v>431</v>
      </c>
      <c r="E163" s="23"/>
      <c r="F163" s="149" t="s">
        <v>432</v>
      </c>
      <c r="G163" s="106">
        <v>0</v>
      </c>
      <c r="H163" s="106">
        <v>0</v>
      </c>
      <c r="I163" s="131"/>
      <c r="O163" s="184"/>
    </row>
    <row r="164" spans="1:15" ht="15" x14ac:dyDescent="0.25">
      <c r="B164" s="12"/>
      <c r="C164" s="23"/>
      <c r="D164" s="117" t="s">
        <v>433</v>
      </c>
      <c r="E164" s="23"/>
      <c r="F164" s="149" t="s">
        <v>434</v>
      </c>
      <c r="G164" s="106">
        <v>0</v>
      </c>
      <c r="H164" s="106">
        <v>0</v>
      </c>
      <c r="I164" s="131"/>
      <c r="O164" s="184"/>
    </row>
    <row r="165" spans="1:15" ht="15" x14ac:dyDescent="0.25">
      <c r="B165" s="12">
        <v>181</v>
      </c>
      <c r="C165" s="23"/>
      <c r="D165" s="117" t="s">
        <v>435</v>
      </c>
      <c r="E165" s="23"/>
      <c r="F165" s="149" t="s">
        <v>436</v>
      </c>
      <c r="G165" s="108">
        <v>4000</v>
      </c>
      <c r="H165" s="106">
        <f>G165</f>
        <v>4000</v>
      </c>
      <c r="I165" s="129"/>
      <c r="O165" s="184"/>
    </row>
    <row r="166" spans="1:15" ht="15" x14ac:dyDescent="0.25">
      <c r="B166" s="12"/>
      <c r="C166" s="23"/>
      <c r="D166" s="117" t="s">
        <v>435</v>
      </c>
      <c r="E166" s="23"/>
      <c r="F166" s="149" t="s">
        <v>437</v>
      </c>
      <c r="G166" s="108">
        <v>0</v>
      </c>
      <c r="H166" s="108">
        <v>0</v>
      </c>
      <c r="I166" s="129"/>
      <c r="O166" s="184"/>
    </row>
    <row r="167" spans="1:15" ht="15" x14ac:dyDescent="0.25">
      <c r="A167" s="6">
        <v>1</v>
      </c>
      <c r="B167" s="12"/>
      <c r="C167" s="23"/>
      <c r="D167" s="117" t="s">
        <v>2008</v>
      </c>
      <c r="E167" s="23"/>
      <c r="F167" s="149" t="s">
        <v>2009</v>
      </c>
      <c r="G167" s="107">
        <v>0</v>
      </c>
      <c r="H167" s="106">
        <v>6384</v>
      </c>
      <c r="I167" s="129"/>
      <c r="O167" s="184"/>
    </row>
    <row r="168" spans="1:15" ht="15" x14ac:dyDescent="0.25">
      <c r="B168" s="12"/>
      <c r="C168" s="23"/>
      <c r="D168" s="34"/>
      <c r="E168" s="23"/>
      <c r="F168" s="36" t="s">
        <v>50</v>
      </c>
      <c r="G168" s="69">
        <f t="shared" ref="G168" si="7">SUM(G137:G167)</f>
        <v>248641</v>
      </c>
      <c r="H168" s="225">
        <f>SUM(H137:H167)</f>
        <v>255025</v>
      </c>
      <c r="I168" s="87" t="s">
        <v>373</v>
      </c>
      <c r="O168" s="184"/>
    </row>
    <row r="169" spans="1:15" ht="38.25" customHeight="1" x14ac:dyDescent="0.25">
      <c r="B169" s="22" t="s">
        <v>125</v>
      </c>
      <c r="C169" s="77" t="s">
        <v>438</v>
      </c>
      <c r="D169" s="78"/>
      <c r="E169" s="79"/>
      <c r="F169" s="77"/>
      <c r="G169" s="239" t="s">
        <v>8</v>
      </c>
      <c r="H169" s="240" t="s">
        <v>9</v>
      </c>
      <c r="O169" s="184"/>
    </row>
    <row r="170" spans="1:15" ht="15" x14ac:dyDescent="0.25">
      <c r="B170" s="12">
        <v>191</v>
      </c>
      <c r="C170" s="23"/>
      <c r="D170" s="117" t="s">
        <v>439</v>
      </c>
      <c r="E170" s="23"/>
      <c r="F170" s="149" t="s">
        <v>440</v>
      </c>
      <c r="G170" s="106">
        <v>0</v>
      </c>
      <c r="H170" s="109">
        <v>0</v>
      </c>
      <c r="O170" s="184"/>
    </row>
    <row r="171" spans="1:15" ht="15" x14ac:dyDescent="0.25">
      <c r="B171" s="12">
        <v>192</v>
      </c>
      <c r="C171" s="23"/>
      <c r="D171" s="117" t="s">
        <v>441</v>
      </c>
      <c r="E171" s="23"/>
      <c r="F171" s="149" t="s">
        <v>442</v>
      </c>
      <c r="G171" s="106">
        <v>0</v>
      </c>
      <c r="H171" s="109">
        <v>0</v>
      </c>
      <c r="O171" s="184"/>
    </row>
    <row r="172" spans="1:15" ht="15" x14ac:dyDescent="0.25">
      <c r="B172" s="12"/>
      <c r="C172" s="23"/>
      <c r="D172" s="117" t="s">
        <v>443</v>
      </c>
      <c r="E172" s="23"/>
      <c r="F172" s="149" t="s">
        <v>444</v>
      </c>
      <c r="G172" s="106">
        <v>0</v>
      </c>
      <c r="H172" s="109">
        <v>0</v>
      </c>
      <c r="I172" s="130">
        <f>SUM(H170+H171+H172+H209+H210+H211+H212)</f>
        <v>1023605.5700000001</v>
      </c>
      <c r="K172" s="82" t="s">
        <v>445</v>
      </c>
      <c r="O172" s="184"/>
    </row>
    <row r="173" spans="1:15" ht="15" x14ac:dyDescent="0.25">
      <c r="B173" s="12"/>
      <c r="C173" s="23"/>
      <c r="D173" s="117" t="s">
        <v>446</v>
      </c>
      <c r="E173" s="23"/>
      <c r="F173" s="149" t="s">
        <v>400</v>
      </c>
      <c r="G173" s="106">
        <v>0</v>
      </c>
      <c r="H173" s="109">
        <v>0</v>
      </c>
      <c r="O173" s="184"/>
    </row>
    <row r="174" spans="1:15" ht="15" x14ac:dyDescent="0.25">
      <c r="B174" s="12"/>
      <c r="C174" s="23"/>
      <c r="D174" s="117" t="s">
        <v>447</v>
      </c>
      <c r="E174" s="23"/>
      <c r="F174" s="149" t="s">
        <v>405</v>
      </c>
      <c r="G174" s="106">
        <v>0</v>
      </c>
      <c r="H174" s="109">
        <v>0</v>
      </c>
      <c r="I174" s="130">
        <f>SUM(H173+H174+H213+H214+H215+H216+H217+H218+H219+H220)</f>
        <v>330364.935</v>
      </c>
      <c r="K174" s="82" t="s">
        <v>448</v>
      </c>
      <c r="O174" s="184"/>
    </row>
    <row r="175" spans="1:15" ht="15" x14ac:dyDescent="0.25">
      <c r="B175" s="12"/>
      <c r="C175" s="23"/>
      <c r="D175" s="117" t="s">
        <v>449</v>
      </c>
      <c r="E175" s="23"/>
      <c r="F175" s="149" t="s">
        <v>450</v>
      </c>
      <c r="G175" s="106">
        <v>0</v>
      </c>
      <c r="H175" s="109">
        <v>0</v>
      </c>
      <c r="I175" s="130">
        <f>+H175+H221+H222</f>
        <v>1500</v>
      </c>
      <c r="K175" s="82" t="s">
        <v>451</v>
      </c>
      <c r="O175" s="184"/>
    </row>
    <row r="176" spans="1:15" ht="15" x14ac:dyDescent="0.25">
      <c r="B176" s="12"/>
      <c r="C176" s="23"/>
      <c r="D176" s="117" t="s">
        <v>452</v>
      </c>
      <c r="E176" s="23"/>
      <c r="F176" s="149" t="s">
        <v>453</v>
      </c>
      <c r="G176" s="106">
        <v>15000</v>
      </c>
      <c r="H176" s="109">
        <v>12259</v>
      </c>
      <c r="O176" s="184"/>
    </row>
    <row r="177" spans="2:15" ht="15" x14ac:dyDescent="0.25">
      <c r="B177" s="12"/>
      <c r="C177" s="23"/>
      <c r="D177" s="117" t="s">
        <v>454</v>
      </c>
      <c r="E177" s="23"/>
      <c r="F177" s="149" t="s">
        <v>455</v>
      </c>
      <c r="G177" s="106">
        <v>0</v>
      </c>
      <c r="H177" s="109">
        <v>0</v>
      </c>
      <c r="I177" s="130">
        <f>SUM(H176:H177)+H223</f>
        <v>12259</v>
      </c>
      <c r="K177" s="82" t="s">
        <v>456</v>
      </c>
      <c r="O177" s="184"/>
    </row>
    <row r="178" spans="2:15" ht="15" x14ac:dyDescent="0.25">
      <c r="B178" s="12"/>
      <c r="C178" s="23"/>
      <c r="D178" s="117" t="s">
        <v>457</v>
      </c>
      <c r="E178" s="23"/>
      <c r="F178" s="149" t="s">
        <v>458</v>
      </c>
      <c r="G178" s="106">
        <v>0</v>
      </c>
      <c r="H178" s="109">
        <v>28000</v>
      </c>
      <c r="I178" s="130">
        <f>SUM(H178+H224)</f>
        <v>28000</v>
      </c>
      <c r="K178" s="82" t="s">
        <v>459</v>
      </c>
      <c r="O178" s="184"/>
    </row>
    <row r="179" spans="2:15" ht="15" x14ac:dyDescent="0.25">
      <c r="B179" s="12"/>
      <c r="C179" s="23"/>
      <c r="D179" s="117" t="s">
        <v>460</v>
      </c>
      <c r="E179" s="23"/>
      <c r="F179" s="149" t="s">
        <v>461</v>
      </c>
      <c r="G179" s="106">
        <v>0</v>
      </c>
      <c r="H179" s="109">
        <v>0</v>
      </c>
      <c r="I179" s="132">
        <f>SUM(H179)+H225+H226+H227</f>
        <v>10500</v>
      </c>
      <c r="K179" s="82" t="s">
        <v>462</v>
      </c>
      <c r="O179" s="184"/>
    </row>
    <row r="180" spans="2:15" ht="15" x14ac:dyDescent="0.25">
      <c r="B180" s="12"/>
      <c r="C180" s="23"/>
      <c r="D180" s="117" t="s">
        <v>463</v>
      </c>
      <c r="E180" s="23"/>
      <c r="F180" s="149" t="s">
        <v>400</v>
      </c>
      <c r="G180" s="108">
        <v>0</v>
      </c>
      <c r="H180" s="109">
        <v>0</v>
      </c>
      <c r="O180" s="184"/>
    </row>
    <row r="181" spans="2:15" ht="15" x14ac:dyDescent="0.25">
      <c r="B181" s="12"/>
      <c r="C181" s="23"/>
      <c r="D181" s="117" t="s">
        <v>464</v>
      </c>
      <c r="E181" s="23"/>
      <c r="F181" s="149" t="s">
        <v>405</v>
      </c>
      <c r="G181" s="108">
        <v>0</v>
      </c>
      <c r="H181" s="109">
        <v>0</v>
      </c>
      <c r="I181" s="132">
        <f>SUM(H180:H181)+H231+H230+H229+H228</f>
        <v>120</v>
      </c>
      <c r="K181" s="82" t="s">
        <v>465</v>
      </c>
      <c r="O181" s="184"/>
    </row>
    <row r="182" spans="2:15" ht="15" x14ac:dyDescent="0.25">
      <c r="B182" s="12"/>
      <c r="C182" s="23"/>
      <c r="D182" s="117" t="s">
        <v>466</v>
      </c>
      <c r="E182" s="23"/>
      <c r="F182" s="149" t="s">
        <v>467</v>
      </c>
      <c r="G182" s="108">
        <v>0</v>
      </c>
      <c r="H182" s="109">
        <v>0</v>
      </c>
      <c r="I182" s="132">
        <f>SUM(H182+H232)</f>
        <v>0</v>
      </c>
      <c r="K182" s="82" t="s">
        <v>468</v>
      </c>
      <c r="O182" s="184"/>
    </row>
    <row r="183" spans="2:15" ht="15" x14ac:dyDescent="0.25">
      <c r="B183" s="12"/>
      <c r="C183" s="23"/>
      <c r="D183" s="117" t="s">
        <v>469</v>
      </c>
      <c r="E183" s="23"/>
      <c r="F183" s="149" t="s">
        <v>470</v>
      </c>
      <c r="G183" s="108">
        <v>0</v>
      </c>
      <c r="H183" s="109">
        <v>0</v>
      </c>
      <c r="I183" s="132">
        <f>SUM(H233)</f>
        <v>0</v>
      </c>
      <c r="K183" s="82" t="s">
        <v>471</v>
      </c>
      <c r="O183" s="184"/>
    </row>
    <row r="184" spans="2:15" ht="15" x14ac:dyDescent="0.25">
      <c r="B184" s="12"/>
      <c r="C184" s="23"/>
      <c r="D184" s="117" t="s">
        <v>472</v>
      </c>
      <c r="E184" s="23"/>
      <c r="F184" s="149" t="s">
        <v>473</v>
      </c>
      <c r="G184" s="108">
        <v>0</v>
      </c>
      <c r="H184" s="109">
        <v>0</v>
      </c>
      <c r="I184" s="130">
        <f>SUM(H183)</f>
        <v>0</v>
      </c>
      <c r="K184" s="82" t="s">
        <v>474</v>
      </c>
      <c r="O184" s="184"/>
    </row>
    <row r="185" spans="2:15" ht="15" x14ac:dyDescent="0.25">
      <c r="B185" s="12"/>
      <c r="C185" s="23"/>
      <c r="D185" s="117" t="s">
        <v>475</v>
      </c>
      <c r="E185" s="23"/>
      <c r="F185" s="149" t="s">
        <v>476</v>
      </c>
      <c r="G185" s="106">
        <v>0</v>
      </c>
      <c r="H185" s="109">
        <v>0</v>
      </c>
      <c r="O185" s="184"/>
    </row>
    <row r="186" spans="2:15" ht="15" x14ac:dyDescent="0.25">
      <c r="B186" s="12"/>
      <c r="C186" s="23"/>
      <c r="D186" s="117" t="s">
        <v>477</v>
      </c>
      <c r="E186" s="23"/>
      <c r="F186" s="149" t="s">
        <v>478</v>
      </c>
      <c r="G186" s="108">
        <v>0</v>
      </c>
      <c r="H186" s="109">
        <v>0</v>
      </c>
      <c r="O186" s="184"/>
    </row>
    <row r="187" spans="2:15" ht="15" x14ac:dyDescent="0.25">
      <c r="B187" s="12"/>
      <c r="C187" s="23"/>
      <c r="D187" s="117" t="s">
        <v>479</v>
      </c>
      <c r="E187" s="23"/>
      <c r="F187" s="149" t="s">
        <v>480</v>
      </c>
      <c r="G187" s="106">
        <v>0</v>
      </c>
      <c r="H187" s="109">
        <v>0</v>
      </c>
      <c r="O187" s="184"/>
    </row>
    <row r="188" spans="2:15" ht="15" x14ac:dyDescent="0.25">
      <c r="B188" s="12"/>
      <c r="C188" s="23"/>
      <c r="D188" s="117" t="s">
        <v>481</v>
      </c>
      <c r="E188" s="23"/>
      <c r="F188" s="149" t="s">
        <v>482</v>
      </c>
      <c r="G188" s="106">
        <v>0</v>
      </c>
      <c r="H188" s="109">
        <v>0</v>
      </c>
      <c r="O188" s="184"/>
    </row>
    <row r="189" spans="2:15" ht="15" x14ac:dyDescent="0.25">
      <c r="B189" s="12">
        <v>193</v>
      </c>
      <c r="C189" s="23"/>
      <c r="D189" s="117" t="s">
        <v>483</v>
      </c>
      <c r="E189" s="23"/>
      <c r="F189" s="149" t="s">
        <v>484</v>
      </c>
      <c r="G189" s="106">
        <v>16111</v>
      </c>
      <c r="H189" s="109">
        <v>18721</v>
      </c>
      <c r="O189" s="184"/>
    </row>
    <row r="190" spans="2:15" ht="15" x14ac:dyDescent="0.25">
      <c r="B190" s="12"/>
      <c r="C190" s="23"/>
      <c r="D190" s="117" t="s">
        <v>485</v>
      </c>
      <c r="E190" s="23"/>
      <c r="F190" s="149" t="s">
        <v>486</v>
      </c>
      <c r="G190" s="106">
        <v>0</v>
      </c>
      <c r="H190" s="109">
        <v>0</v>
      </c>
      <c r="O190" s="184"/>
    </row>
    <row r="191" spans="2:15" ht="15" x14ac:dyDescent="0.25">
      <c r="B191" s="12">
        <v>194</v>
      </c>
      <c r="C191" s="23"/>
      <c r="D191" s="117" t="s">
        <v>487</v>
      </c>
      <c r="E191" s="23"/>
      <c r="F191" s="149" t="s">
        <v>488</v>
      </c>
      <c r="G191" s="106">
        <v>0</v>
      </c>
      <c r="H191" s="109">
        <v>0</v>
      </c>
      <c r="O191" s="184"/>
    </row>
    <row r="192" spans="2:15" ht="15" x14ac:dyDescent="0.25">
      <c r="B192" s="12">
        <v>195</v>
      </c>
      <c r="C192" s="23"/>
      <c r="D192" s="117" t="s">
        <v>489</v>
      </c>
      <c r="E192" s="23"/>
      <c r="F192" s="149" t="s">
        <v>490</v>
      </c>
      <c r="G192" s="106">
        <v>0</v>
      </c>
      <c r="H192" s="109">
        <v>0</v>
      </c>
      <c r="O192" s="184"/>
    </row>
    <row r="193" spans="1:15" ht="15" x14ac:dyDescent="0.25">
      <c r="B193" s="12">
        <v>196</v>
      </c>
      <c r="C193" s="23"/>
      <c r="D193" s="117" t="s">
        <v>491</v>
      </c>
      <c r="E193" s="23"/>
      <c r="F193" s="149" t="s">
        <v>492</v>
      </c>
      <c r="G193" s="106">
        <v>0</v>
      </c>
      <c r="H193" s="109">
        <v>0</v>
      </c>
      <c r="O193" s="184"/>
    </row>
    <row r="194" spans="1:15" ht="15" x14ac:dyDescent="0.25">
      <c r="B194" s="12">
        <v>197</v>
      </c>
      <c r="C194" s="23"/>
      <c r="D194" s="117" t="s">
        <v>493</v>
      </c>
      <c r="E194" s="23"/>
      <c r="F194" s="149" t="s">
        <v>494</v>
      </c>
      <c r="G194" s="106">
        <v>15000</v>
      </c>
      <c r="H194" s="109">
        <v>15000</v>
      </c>
      <c r="O194" s="184"/>
    </row>
    <row r="195" spans="1:15" ht="15" x14ac:dyDescent="0.25">
      <c r="B195" s="12">
        <v>198</v>
      </c>
      <c r="C195" s="23"/>
      <c r="D195" s="117" t="s">
        <v>495</v>
      </c>
      <c r="E195" s="23"/>
      <c r="F195" s="149" t="s">
        <v>496</v>
      </c>
      <c r="G195" s="106">
        <v>0</v>
      </c>
      <c r="H195" s="109">
        <v>0</v>
      </c>
      <c r="O195" s="184"/>
    </row>
    <row r="196" spans="1:15" ht="15" x14ac:dyDescent="0.25">
      <c r="B196" s="12">
        <v>199</v>
      </c>
      <c r="C196" s="23"/>
      <c r="D196" s="117" t="s">
        <v>497</v>
      </c>
      <c r="E196" s="23"/>
      <c r="F196" s="149" t="s">
        <v>498</v>
      </c>
      <c r="G196" s="106">
        <v>0</v>
      </c>
      <c r="H196" s="109">
        <v>0</v>
      </c>
      <c r="O196" s="184"/>
    </row>
    <row r="197" spans="1:15" ht="15" x14ac:dyDescent="0.25">
      <c r="B197" s="12">
        <v>200</v>
      </c>
      <c r="C197" s="23"/>
      <c r="D197" s="117" t="s">
        <v>499</v>
      </c>
      <c r="E197" s="23"/>
      <c r="F197" s="149" t="s">
        <v>500</v>
      </c>
      <c r="G197" s="106">
        <v>5000</v>
      </c>
      <c r="H197" s="109">
        <f>+G197</f>
        <v>5000</v>
      </c>
      <c r="O197" s="184"/>
    </row>
    <row r="198" spans="1:15" ht="15" x14ac:dyDescent="0.25">
      <c r="B198" s="12"/>
      <c r="C198" s="23"/>
      <c r="D198" s="117" t="s">
        <v>501</v>
      </c>
      <c r="E198" s="23"/>
      <c r="F198" s="149" t="s">
        <v>502</v>
      </c>
      <c r="G198" s="106">
        <v>47349</v>
      </c>
      <c r="H198" s="109">
        <f>+G198</f>
        <v>47349</v>
      </c>
      <c r="I198" s="207"/>
      <c r="O198" s="184"/>
    </row>
    <row r="199" spans="1:15" ht="15" x14ac:dyDescent="0.25">
      <c r="B199" s="12"/>
      <c r="C199" s="23"/>
      <c r="D199" s="117" t="s">
        <v>503</v>
      </c>
      <c r="E199" s="23"/>
      <c r="F199" s="149" t="s">
        <v>504</v>
      </c>
      <c r="G199" s="106">
        <v>20941</v>
      </c>
      <c r="H199" s="109">
        <f>+G199</f>
        <v>20941</v>
      </c>
      <c r="I199" s="207" t="s">
        <v>390</v>
      </c>
      <c r="O199" s="184"/>
    </row>
    <row r="200" spans="1:15" ht="15" x14ac:dyDescent="0.25">
      <c r="B200" s="12"/>
      <c r="C200" s="23"/>
      <c r="D200" s="117" t="s">
        <v>505</v>
      </c>
      <c r="E200" s="23"/>
      <c r="F200" s="149" t="s">
        <v>506</v>
      </c>
      <c r="G200" s="106">
        <v>1536</v>
      </c>
      <c r="H200" s="109">
        <f>+G200</f>
        <v>1536</v>
      </c>
      <c r="I200" s="207" t="s">
        <v>390</v>
      </c>
      <c r="O200" s="184"/>
    </row>
    <row r="201" spans="1:15" ht="15" x14ac:dyDescent="0.25">
      <c r="B201" s="12"/>
      <c r="C201" s="23"/>
      <c r="D201" s="117" t="s">
        <v>507</v>
      </c>
      <c r="E201" s="23"/>
      <c r="F201" s="149" t="s">
        <v>508</v>
      </c>
      <c r="G201" s="106">
        <v>0</v>
      </c>
      <c r="H201" s="109">
        <v>0</v>
      </c>
      <c r="I201" s="130">
        <f>+H201</f>
        <v>0</v>
      </c>
      <c r="K201" s="82" t="s">
        <v>509</v>
      </c>
      <c r="O201" s="184"/>
    </row>
    <row r="202" spans="1:15" ht="15" x14ac:dyDescent="0.25">
      <c r="B202" s="12"/>
      <c r="C202" s="23"/>
      <c r="D202" s="226" t="s">
        <v>510</v>
      </c>
      <c r="E202" s="227"/>
      <c r="F202" s="228" t="s">
        <v>511</v>
      </c>
      <c r="G202" s="230">
        <v>1000</v>
      </c>
      <c r="H202" s="229">
        <v>1000</v>
      </c>
      <c r="I202" s="130"/>
      <c r="O202" s="184"/>
    </row>
    <row r="203" spans="1:15" ht="15" x14ac:dyDescent="0.25">
      <c r="B203" s="12"/>
      <c r="C203" s="23"/>
      <c r="D203" s="226" t="s">
        <v>512</v>
      </c>
      <c r="E203" s="227"/>
      <c r="F203" s="228" t="s">
        <v>513</v>
      </c>
      <c r="G203" s="230">
        <v>500</v>
      </c>
      <c r="H203" s="229">
        <v>500</v>
      </c>
      <c r="I203" s="130"/>
      <c r="O203" s="184"/>
    </row>
    <row r="204" spans="1:15" ht="15" x14ac:dyDescent="0.25">
      <c r="B204" s="12"/>
      <c r="C204" s="23"/>
      <c r="D204" s="117" t="s">
        <v>514</v>
      </c>
      <c r="E204" s="23"/>
      <c r="F204" s="149" t="s">
        <v>515</v>
      </c>
      <c r="G204" s="106">
        <v>19000</v>
      </c>
      <c r="H204" s="109">
        <v>19000</v>
      </c>
      <c r="I204" s="130">
        <f>+H204</f>
        <v>19000</v>
      </c>
      <c r="K204" s="82" t="s">
        <v>516</v>
      </c>
      <c r="O204" s="184"/>
    </row>
    <row r="205" spans="1:15" ht="15" x14ac:dyDescent="0.25">
      <c r="B205" s="12">
        <v>201</v>
      </c>
      <c r="C205" s="23"/>
      <c r="D205" s="117" t="s">
        <v>517</v>
      </c>
      <c r="E205" s="23"/>
      <c r="F205" s="149" t="s">
        <v>518</v>
      </c>
      <c r="G205" s="107">
        <v>172396</v>
      </c>
      <c r="H205" s="111">
        <v>172396</v>
      </c>
      <c r="I205" s="130"/>
      <c r="O205" s="184"/>
    </row>
    <row r="206" spans="1:15" ht="15" x14ac:dyDescent="0.25">
      <c r="A206" s="6">
        <v>1</v>
      </c>
      <c r="B206" s="12"/>
      <c r="C206" s="23"/>
      <c r="D206" s="34"/>
      <c r="E206" s="23"/>
      <c r="F206" s="36" t="s">
        <v>50</v>
      </c>
      <c r="G206" s="74">
        <f t="shared" ref="G206:H206" si="8">SUM(G170:G205)</f>
        <v>313833</v>
      </c>
      <c r="H206" s="231">
        <f t="shared" si="8"/>
        <v>341702</v>
      </c>
      <c r="I206" s="87" t="s">
        <v>373</v>
      </c>
      <c r="O206" s="184"/>
    </row>
    <row r="207" spans="1:15" ht="15" x14ac:dyDescent="0.25">
      <c r="B207" s="12"/>
      <c r="C207" s="23"/>
      <c r="D207" s="34"/>
      <c r="E207" s="23"/>
      <c r="F207" s="36"/>
      <c r="O207" s="184"/>
    </row>
    <row r="208" spans="1:15" ht="26.25" x14ac:dyDescent="0.25">
      <c r="B208" s="22" t="s">
        <v>125</v>
      </c>
      <c r="C208" s="77" t="s">
        <v>519</v>
      </c>
      <c r="D208" s="78"/>
      <c r="E208" s="79"/>
      <c r="F208" s="77"/>
      <c r="G208" s="239" t="s">
        <v>8</v>
      </c>
      <c r="H208" s="240" t="s">
        <v>9</v>
      </c>
      <c r="O208" s="184"/>
    </row>
    <row r="209" spans="2:15" ht="15" x14ac:dyDescent="0.25">
      <c r="B209" s="12">
        <v>204</v>
      </c>
      <c r="C209" s="23"/>
      <c r="D209" s="117" t="s">
        <v>520</v>
      </c>
      <c r="E209" s="23"/>
      <c r="F209" s="149" t="s">
        <v>521</v>
      </c>
      <c r="G209" s="109">
        <v>615561</v>
      </c>
      <c r="H209" s="109">
        <f>+G209</f>
        <v>615561</v>
      </c>
      <c r="O209" s="184"/>
    </row>
    <row r="210" spans="2:15" ht="15" x14ac:dyDescent="0.25">
      <c r="B210" s="12">
        <v>205</v>
      </c>
      <c r="C210" s="23"/>
      <c r="D210" s="117" t="s">
        <v>522</v>
      </c>
      <c r="E210" s="23"/>
      <c r="F210" s="149" t="s">
        <v>523</v>
      </c>
      <c r="G210" s="109">
        <v>513069</v>
      </c>
      <c r="H210" s="109">
        <f>SUM(277190.7+105853.87)+25000</f>
        <v>408044.57</v>
      </c>
      <c r="O210" s="184"/>
    </row>
    <row r="211" spans="2:15" ht="15" x14ac:dyDescent="0.25">
      <c r="B211" s="12">
        <v>206</v>
      </c>
      <c r="C211" s="23"/>
      <c r="D211" s="117" t="s">
        <v>524</v>
      </c>
      <c r="E211" s="23"/>
      <c r="F211" s="149" t="s">
        <v>525</v>
      </c>
      <c r="G211" s="109">
        <v>0</v>
      </c>
      <c r="H211" s="109">
        <v>0</v>
      </c>
      <c r="O211" s="184"/>
    </row>
    <row r="212" spans="2:15" ht="15" x14ac:dyDescent="0.25">
      <c r="B212" s="12"/>
      <c r="C212" s="23"/>
      <c r="D212" s="117" t="s">
        <v>526</v>
      </c>
      <c r="E212" s="23"/>
      <c r="F212" s="149" t="s">
        <v>527</v>
      </c>
      <c r="G212" s="109">
        <v>0</v>
      </c>
      <c r="H212" s="109">
        <v>0</v>
      </c>
      <c r="O212" s="184"/>
    </row>
    <row r="213" spans="2:15" ht="15" x14ac:dyDescent="0.25">
      <c r="B213" s="12">
        <v>207</v>
      </c>
      <c r="C213" s="23"/>
      <c r="D213" s="117" t="s">
        <v>528</v>
      </c>
      <c r="E213" s="23"/>
      <c r="F213" s="149" t="s">
        <v>156</v>
      </c>
      <c r="G213" s="109">
        <f>SUM(G209*0.0058)</f>
        <v>3570.2538</v>
      </c>
      <c r="H213" s="109">
        <f>SUM(H209*0.0058)</f>
        <v>3570.2538</v>
      </c>
      <c r="O213" s="184"/>
    </row>
    <row r="214" spans="2:15" ht="15" x14ac:dyDescent="0.25">
      <c r="B214" s="12"/>
      <c r="C214" s="23"/>
      <c r="D214" s="117" t="s">
        <v>529</v>
      </c>
      <c r="E214" s="23"/>
      <c r="F214" s="149" t="s">
        <v>156</v>
      </c>
      <c r="G214" s="109">
        <v>0</v>
      </c>
      <c r="H214" s="109">
        <v>0</v>
      </c>
      <c r="O214" s="184"/>
    </row>
    <row r="215" spans="2:15" ht="15" x14ac:dyDescent="0.25">
      <c r="B215" s="12"/>
      <c r="C215" s="23"/>
      <c r="D215" s="117" t="s">
        <v>530</v>
      </c>
      <c r="E215" s="23"/>
      <c r="F215" s="149" t="s">
        <v>197</v>
      </c>
      <c r="G215" s="109">
        <f>SUM(G209*0.0092)</f>
        <v>5663.1611999999996</v>
      </c>
      <c r="H215" s="109">
        <f>SUM(H209*0.0092)</f>
        <v>5663.1611999999996</v>
      </c>
      <c r="O215" s="184"/>
    </row>
    <row r="216" spans="2:15" ht="15" x14ac:dyDescent="0.25">
      <c r="B216" s="12"/>
      <c r="C216" s="23"/>
      <c r="D216" s="117" t="s">
        <v>531</v>
      </c>
      <c r="E216" s="23"/>
      <c r="F216" s="149" t="s">
        <v>197</v>
      </c>
      <c r="G216" s="109">
        <v>0</v>
      </c>
      <c r="H216" s="109">
        <v>0</v>
      </c>
      <c r="O216" s="184"/>
    </row>
    <row r="217" spans="2:15" ht="15" x14ac:dyDescent="0.25">
      <c r="B217" s="12"/>
      <c r="C217" s="23"/>
      <c r="D217" s="117" t="s">
        <v>532</v>
      </c>
      <c r="E217" s="23"/>
      <c r="F217" s="149" t="s">
        <v>400</v>
      </c>
      <c r="G217" s="109">
        <v>103955</v>
      </c>
      <c r="H217" s="109">
        <f>SUM(4199.13*24)</f>
        <v>100779.12</v>
      </c>
      <c r="O217" s="184"/>
    </row>
    <row r="218" spans="2:15" ht="15" x14ac:dyDescent="0.25">
      <c r="B218" s="12"/>
      <c r="C218" s="23"/>
      <c r="D218" s="117" t="s">
        <v>533</v>
      </c>
      <c r="E218" s="23"/>
      <c r="F218" s="149" t="s">
        <v>400</v>
      </c>
      <c r="G218" s="109">
        <v>229878</v>
      </c>
      <c r="H218" s="109">
        <f>SUM(8553.48*24)</f>
        <v>205283.52</v>
      </c>
      <c r="O218" s="184"/>
    </row>
    <row r="219" spans="2:15" ht="15" x14ac:dyDescent="0.25">
      <c r="B219" s="12"/>
      <c r="C219" s="23"/>
      <c r="D219" s="117" t="s">
        <v>534</v>
      </c>
      <c r="E219" s="23"/>
      <c r="F219" s="149" t="s">
        <v>405</v>
      </c>
      <c r="G219" s="109">
        <v>5057</v>
      </c>
      <c r="H219" s="109">
        <f>SUM(162.54*24)</f>
        <v>3900.96</v>
      </c>
      <c r="O219" s="184"/>
    </row>
    <row r="220" spans="2:15" ht="15" x14ac:dyDescent="0.25">
      <c r="B220" s="12"/>
      <c r="C220" s="23"/>
      <c r="D220" s="117" t="s">
        <v>535</v>
      </c>
      <c r="E220" s="23"/>
      <c r="F220" s="149" t="s">
        <v>405</v>
      </c>
      <c r="G220" s="109">
        <v>15430</v>
      </c>
      <c r="H220" s="109">
        <f>SUM(465.33*24)</f>
        <v>11167.92</v>
      </c>
      <c r="O220" s="184"/>
    </row>
    <row r="221" spans="2:15" ht="15" x14ac:dyDescent="0.25">
      <c r="B221" s="12"/>
      <c r="C221" s="23"/>
      <c r="D221" s="117" t="s">
        <v>536</v>
      </c>
      <c r="E221" s="23"/>
      <c r="F221" s="149" t="s">
        <v>537</v>
      </c>
      <c r="G221" s="109">
        <v>1000</v>
      </c>
      <c r="H221" s="109">
        <v>1000</v>
      </c>
      <c r="I221" s="130"/>
      <c r="O221" s="184"/>
    </row>
    <row r="222" spans="2:15" ht="15" x14ac:dyDescent="0.25">
      <c r="B222" s="12"/>
      <c r="C222" s="23"/>
      <c r="D222" s="117" t="s">
        <v>538</v>
      </c>
      <c r="E222" s="23"/>
      <c r="F222" s="149" t="s">
        <v>539</v>
      </c>
      <c r="G222" s="109">
        <v>500</v>
      </c>
      <c r="H222" s="109">
        <v>500</v>
      </c>
      <c r="I222" s="130"/>
      <c r="O222" s="184"/>
    </row>
    <row r="223" spans="2:15" ht="15" x14ac:dyDescent="0.25">
      <c r="B223" s="12"/>
      <c r="C223" s="23"/>
      <c r="D223" s="117" t="s">
        <v>540</v>
      </c>
      <c r="E223" s="23"/>
      <c r="F223" s="149" t="s">
        <v>541</v>
      </c>
      <c r="G223" s="109">
        <v>0</v>
      </c>
      <c r="H223" s="109">
        <v>0</v>
      </c>
      <c r="I223" s="130"/>
      <c r="O223" s="184"/>
    </row>
    <row r="224" spans="2:15" ht="15" x14ac:dyDescent="0.25">
      <c r="B224" s="12"/>
      <c r="C224" s="23"/>
      <c r="D224" s="117" t="s">
        <v>542</v>
      </c>
      <c r="E224" s="23"/>
      <c r="F224" s="149" t="s">
        <v>543</v>
      </c>
      <c r="G224" s="109">
        <v>0</v>
      </c>
      <c r="H224" s="109">
        <v>0</v>
      </c>
      <c r="I224" s="130"/>
      <c r="O224" s="184"/>
    </row>
    <row r="225" spans="1:15" ht="15" x14ac:dyDescent="0.25">
      <c r="B225" s="12"/>
      <c r="C225" s="23"/>
      <c r="D225" s="117" t="s">
        <v>544</v>
      </c>
      <c r="E225" s="23"/>
      <c r="F225" s="149" t="s">
        <v>545</v>
      </c>
      <c r="G225" s="109">
        <v>2008</v>
      </c>
      <c r="H225" s="109">
        <v>2500</v>
      </c>
      <c r="O225" s="184"/>
    </row>
    <row r="226" spans="1:15" ht="15" x14ac:dyDescent="0.25">
      <c r="B226" s="12">
        <v>208</v>
      </c>
      <c r="C226" s="23"/>
      <c r="D226" s="117" t="s">
        <v>546</v>
      </c>
      <c r="E226" s="23"/>
      <c r="F226" s="149" t="s">
        <v>547</v>
      </c>
      <c r="G226" s="109">
        <v>1232</v>
      </c>
      <c r="H226" s="109">
        <v>2500</v>
      </c>
      <c r="O226" s="184"/>
    </row>
    <row r="227" spans="1:15" ht="15" x14ac:dyDescent="0.25">
      <c r="B227" s="12">
        <v>209</v>
      </c>
      <c r="C227" s="23"/>
      <c r="D227" s="117" t="s">
        <v>548</v>
      </c>
      <c r="E227" s="23"/>
      <c r="F227" s="149" t="s">
        <v>549</v>
      </c>
      <c r="G227" s="109">
        <v>2348</v>
      </c>
      <c r="H227" s="109">
        <v>5500</v>
      </c>
      <c r="O227" s="184"/>
    </row>
    <row r="228" spans="1:15" ht="15" x14ac:dyDescent="0.25">
      <c r="B228" s="12">
        <v>210</v>
      </c>
      <c r="C228" s="23"/>
      <c r="D228" s="117" t="s">
        <v>550</v>
      </c>
      <c r="E228" s="23"/>
      <c r="F228" s="149" t="s">
        <v>551</v>
      </c>
      <c r="G228" s="109">
        <f>SUM(G226*0.0058)</f>
        <v>7.1456</v>
      </c>
      <c r="H228" s="109">
        <f>SUM(H226*0.0058)</f>
        <v>14.499999999999998</v>
      </c>
      <c r="O228" s="184"/>
    </row>
    <row r="229" spans="1:15" ht="15" x14ac:dyDescent="0.25">
      <c r="B229" s="12">
        <v>211</v>
      </c>
      <c r="C229" s="23"/>
      <c r="D229" s="117" t="s">
        <v>552</v>
      </c>
      <c r="E229" s="23"/>
      <c r="F229" s="149" t="s">
        <v>551</v>
      </c>
      <c r="G229" s="109">
        <f>SUM(G227*0.0058)</f>
        <v>13.618399999999999</v>
      </c>
      <c r="H229" s="109">
        <f>SUM(H227*0.0058)</f>
        <v>31.9</v>
      </c>
      <c r="O229" s="184"/>
    </row>
    <row r="230" spans="1:15" ht="15" x14ac:dyDescent="0.25">
      <c r="B230" s="12">
        <v>212</v>
      </c>
      <c r="C230" s="23"/>
      <c r="D230" s="117" t="s">
        <v>553</v>
      </c>
      <c r="E230" s="23"/>
      <c r="F230" s="149" t="s">
        <v>554</v>
      </c>
      <c r="G230" s="109">
        <f>SUM(G226*0.0092)</f>
        <v>11.3344</v>
      </c>
      <c r="H230" s="109">
        <f>SUM(H226*0.0092)</f>
        <v>23</v>
      </c>
      <c r="O230" s="184"/>
    </row>
    <row r="231" spans="1:15" ht="15" x14ac:dyDescent="0.25">
      <c r="B231" s="12">
        <v>213</v>
      </c>
      <c r="C231" s="23"/>
      <c r="D231" s="117" t="s">
        <v>555</v>
      </c>
      <c r="E231" s="23"/>
      <c r="F231" s="149" t="s">
        <v>554</v>
      </c>
      <c r="G231" s="109">
        <f>SUM(G227*0.0092)</f>
        <v>21.601600000000001</v>
      </c>
      <c r="H231" s="109">
        <f>SUM(H227*0.0092)</f>
        <v>50.6</v>
      </c>
      <c r="O231" s="184"/>
    </row>
    <row r="232" spans="1:15" ht="15" x14ac:dyDescent="0.25">
      <c r="B232" s="12"/>
      <c r="C232" s="23"/>
      <c r="D232" s="117" t="s">
        <v>556</v>
      </c>
      <c r="E232" s="23"/>
      <c r="F232" s="149" t="s">
        <v>557</v>
      </c>
      <c r="G232" s="109">
        <v>0</v>
      </c>
      <c r="H232" s="109">
        <v>0</v>
      </c>
      <c r="O232" s="184"/>
    </row>
    <row r="233" spans="1:15" ht="15" x14ac:dyDescent="0.25">
      <c r="B233" s="12"/>
      <c r="C233" s="23"/>
      <c r="D233" s="117" t="s">
        <v>558</v>
      </c>
      <c r="E233" s="23"/>
      <c r="F233" s="149" t="s">
        <v>559</v>
      </c>
      <c r="G233" s="219">
        <v>0</v>
      </c>
      <c r="H233" s="219">
        <v>0</v>
      </c>
      <c r="O233" s="184"/>
    </row>
    <row r="234" spans="1:15" ht="15" x14ac:dyDescent="0.25">
      <c r="A234" s="6">
        <v>1</v>
      </c>
      <c r="B234" s="12"/>
      <c r="C234" s="23"/>
      <c r="D234" s="34"/>
      <c r="E234" s="23"/>
      <c r="F234" s="36" t="s">
        <v>50</v>
      </c>
      <c r="G234" s="74">
        <f t="shared" ref="G234" si="9">SUM(G209:G233)</f>
        <v>1499325.115</v>
      </c>
      <c r="H234" s="231">
        <f>SUM(H209:H233)</f>
        <v>1366090.5049999999</v>
      </c>
      <c r="I234" s="87" t="s">
        <v>373</v>
      </c>
      <c r="J234" s="14"/>
      <c r="O234" s="184"/>
    </row>
    <row r="235" spans="1:15" ht="15" x14ac:dyDescent="0.25">
      <c r="B235" s="12"/>
      <c r="C235" s="23"/>
      <c r="D235" s="34"/>
      <c r="E235" s="23"/>
      <c r="F235" s="36"/>
      <c r="O235" s="184"/>
    </row>
    <row r="236" spans="1:15" ht="26.25" x14ac:dyDescent="0.25">
      <c r="B236" s="22" t="s">
        <v>125</v>
      </c>
      <c r="C236" s="77" t="s">
        <v>560</v>
      </c>
      <c r="D236" s="78"/>
      <c r="E236" s="79"/>
      <c r="F236" s="79"/>
      <c r="G236" s="239" t="s">
        <v>8</v>
      </c>
      <c r="H236" s="240" t="s">
        <v>9</v>
      </c>
      <c r="O236" s="184"/>
    </row>
    <row r="237" spans="1:15" ht="15" x14ac:dyDescent="0.25">
      <c r="B237" s="22"/>
      <c r="C237" s="36"/>
      <c r="D237" s="34" t="s">
        <v>561</v>
      </c>
      <c r="E237" s="23"/>
      <c r="F237" s="23" t="s">
        <v>562</v>
      </c>
      <c r="G237" s="109">
        <v>85705</v>
      </c>
      <c r="H237" s="109">
        <v>86188</v>
      </c>
      <c r="O237" s="184"/>
    </row>
    <row r="238" spans="1:15" ht="15" x14ac:dyDescent="0.25">
      <c r="B238" s="12">
        <v>220</v>
      </c>
      <c r="C238" s="23"/>
      <c r="D238" s="117" t="s">
        <v>563</v>
      </c>
      <c r="E238" s="23"/>
      <c r="F238" s="149" t="s">
        <v>564</v>
      </c>
      <c r="G238" s="109">
        <v>0</v>
      </c>
      <c r="H238" s="109">
        <v>0</v>
      </c>
      <c r="I238" s="130">
        <f>SUM(H237:H238)</f>
        <v>86188</v>
      </c>
      <c r="K238" s="82" t="s">
        <v>565</v>
      </c>
      <c r="O238" s="184"/>
    </row>
    <row r="239" spans="1:15" ht="15" x14ac:dyDescent="0.25">
      <c r="B239" s="12">
        <v>221</v>
      </c>
      <c r="C239" s="23"/>
      <c r="D239" s="117" t="s">
        <v>566</v>
      </c>
      <c r="E239" s="23"/>
      <c r="F239" s="149" t="s">
        <v>567</v>
      </c>
      <c r="G239" s="109">
        <v>0</v>
      </c>
      <c r="H239" s="109">
        <v>0</v>
      </c>
      <c r="I239" s="130"/>
      <c r="O239" s="184"/>
    </row>
    <row r="240" spans="1:15" ht="15" hidden="1" x14ac:dyDescent="0.25">
      <c r="B240" s="12">
        <v>222</v>
      </c>
      <c r="C240" s="23"/>
      <c r="D240" s="117" t="s">
        <v>568</v>
      </c>
      <c r="E240" s="23"/>
      <c r="F240" s="149" t="s">
        <v>569</v>
      </c>
      <c r="G240" s="109"/>
      <c r="H240" s="109"/>
      <c r="I240" s="130"/>
      <c r="O240" s="184"/>
    </row>
    <row r="241" spans="2:15" ht="15" x14ac:dyDescent="0.25">
      <c r="B241" s="12">
        <v>223</v>
      </c>
      <c r="C241" s="23"/>
      <c r="D241" s="117" t="s">
        <v>570</v>
      </c>
      <c r="E241" s="23"/>
      <c r="F241" s="149" t="s">
        <v>571</v>
      </c>
      <c r="G241" s="109">
        <v>0</v>
      </c>
      <c r="H241" s="109">
        <v>0</v>
      </c>
      <c r="I241" s="130"/>
      <c r="O241" s="184"/>
    </row>
    <row r="242" spans="2:15" ht="15" x14ac:dyDescent="0.25">
      <c r="B242" s="12"/>
      <c r="C242" s="23"/>
      <c r="D242" s="117" t="s">
        <v>572</v>
      </c>
      <c r="E242" s="23"/>
      <c r="F242" s="149" t="s">
        <v>573</v>
      </c>
      <c r="G242" s="109">
        <v>27291</v>
      </c>
      <c r="H242" s="109">
        <f>SUM(869.77*2*12)</f>
        <v>20874.48</v>
      </c>
      <c r="I242" s="207" t="s">
        <v>390</v>
      </c>
      <c r="O242" s="184"/>
    </row>
    <row r="243" spans="2:15" ht="15" x14ac:dyDescent="0.25">
      <c r="B243" s="12">
        <v>224</v>
      </c>
      <c r="C243" s="23"/>
      <c r="D243" s="117" t="s">
        <v>574</v>
      </c>
      <c r="E243" s="23"/>
      <c r="F243" s="149" t="s">
        <v>575</v>
      </c>
      <c r="G243" s="109">
        <v>0</v>
      </c>
      <c r="H243" s="109">
        <v>0</v>
      </c>
      <c r="I243" s="130"/>
      <c r="O243" s="184"/>
    </row>
    <row r="244" spans="2:15" ht="15" x14ac:dyDescent="0.25">
      <c r="B244" s="12">
        <v>225</v>
      </c>
      <c r="C244" s="23"/>
      <c r="D244" s="117" t="s">
        <v>576</v>
      </c>
      <c r="E244" s="23"/>
      <c r="F244" s="149" t="s">
        <v>577</v>
      </c>
      <c r="G244" s="109">
        <v>1954</v>
      </c>
      <c r="H244" s="109">
        <f>SUM(88.34*2*12)</f>
        <v>2120.16</v>
      </c>
      <c r="I244" s="207" t="s">
        <v>390</v>
      </c>
      <c r="O244" s="184"/>
    </row>
    <row r="245" spans="2:15" ht="15" x14ac:dyDescent="0.25">
      <c r="B245" s="12">
        <v>226</v>
      </c>
      <c r="C245" s="23"/>
      <c r="D245" s="117" t="s">
        <v>578</v>
      </c>
      <c r="E245" s="23"/>
      <c r="F245" s="149" t="s">
        <v>579</v>
      </c>
      <c r="G245" s="109">
        <v>0</v>
      </c>
      <c r="H245" s="109">
        <v>0</v>
      </c>
      <c r="I245" s="130"/>
      <c r="O245" s="184"/>
    </row>
    <row r="246" spans="2:15" ht="15" x14ac:dyDescent="0.25">
      <c r="B246" s="12">
        <v>227</v>
      </c>
      <c r="C246" s="23"/>
      <c r="D246" s="117" t="s">
        <v>580</v>
      </c>
      <c r="E246" s="23"/>
      <c r="F246" s="149" t="s">
        <v>581</v>
      </c>
      <c r="G246" s="109">
        <v>0</v>
      </c>
      <c r="H246" s="109">
        <v>0</v>
      </c>
      <c r="I246" s="130">
        <f>SUM(H239:H246)</f>
        <v>22994.639999999999</v>
      </c>
      <c r="K246" s="82" t="s">
        <v>582</v>
      </c>
      <c r="O246" s="184"/>
    </row>
    <row r="247" spans="2:15" ht="15" x14ac:dyDescent="0.25">
      <c r="B247" s="12"/>
      <c r="C247" s="23"/>
      <c r="D247" s="117" t="s">
        <v>583</v>
      </c>
      <c r="E247" s="23"/>
      <c r="F247" s="149" t="s">
        <v>584</v>
      </c>
      <c r="G247" s="109">
        <v>12000</v>
      </c>
      <c r="H247" s="109">
        <v>12000</v>
      </c>
      <c r="I247" s="130"/>
      <c r="O247" s="184"/>
    </row>
    <row r="248" spans="2:15" ht="15" x14ac:dyDescent="0.25">
      <c r="B248" s="12"/>
      <c r="C248" s="23"/>
      <c r="D248" s="117" t="s">
        <v>585</v>
      </c>
      <c r="E248" s="23"/>
      <c r="F248" s="149" t="s">
        <v>586</v>
      </c>
      <c r="G248" s="109">
        <v>40000</v>
      </c>
      <c r="H248" s="109">
        <v>42939</v>
      </c>
      <c r="I248" s="130"/>
      <c r="O248" s="184"/>
    </row>
    <row r="249" spans="2:15" ht="15" x14ac:dyDescent="0.25">
      <c r="B249" s="12"/>
      <c r="C249" s="23"/>
      <c r="D249" s="117" t="s">
        <v>587</v>
      </c>
      <c r="E249" s="23"/>
      <c r="F249" s="149" t="s">
        <v>588</v>
      </c>
      <c r="G249" s="109">
        <v>0</v>
      </c>
      <c r="H249" s="109">
        <v>0</v>
      </c>
      <c r="I249" s="130">
        <f>SUM(H247:H250)</f>
        <v>59779</v>
      </c>
      <c r="K249" s="82" t="s">
        <v>589</v>
      </c>
      <c r="O249" s="184"/>
    </row>
    <row r="250" spans="2:15" ht="15" x14ac:dyDescent="0.25">
      <c r="B250" s="12"/>
      <c r="C250" s="23"/>
      <c r="D250" s="213" t="s">
        <v>590</v>
      </c>
      <c r="E250" s="23"/>
      <c r="F250" s="149" t="s">
        <v>591</v>
      </c>
      <c r="G250" s="109">
        <v>0</v>
      </c>
      <c r="H250" s="109">
        <v>4840</v>
      </c>
      <c r="I250" s="130"/>
      <c r="O250" s="184"/>
    </row>
    <row r="251" spans="2:15" ht="15" x14ac:dyDescent="0.25">
      <c r="B251" s="12"/>
      <c r="C251" s="23"/>
      <c r="D251" s="117" t="s">
        <v>592</v>
      </c>
      <c r="E251" s="23"/>
      <c r="F251" s="149" t="s">
        <v>593</v>
      </c>
      <c r="G251" s="109">
        <v>34549</v>
      </c>
      <c r="H251" s="109">
        <v>1000</v>
      </c>
      <c r="I251" s="130">
        <f>SUM(H251)</f>
        <v>1000</v>
      </c>
      <c r="K251" s="82" t="s">
        <v>594</v>
      </c>
      <c r="O251" s="184"/>
    </row>
    <row r="252" spans="2:15" ht="15" x14ac:dyDescent="0.25">
      <c r="B252" s="12"/>
      <c r="C252" s="23"/>
      <c r="D252" s="117" t="s">
        <v>595</v>
      </c>
      <c r="E252" s="23"/>
      <c r="F252" s="149" t="s">
        <v>596</v>
      </c>
      <c r="G252" s="109">
        <v>9800</v>
      </c>
      <c r="H252" s="109">
        <v>0</v>
      </c>
      <c r="I252" s="130">
        <f>SUM(H252:H253)</f>
        <v>0</v>
      </c>
      <c r="K252" s="82" t="s">
        <v>597</v>
      </c>
      <c r="O252" s="184"/>
    </row>
    <row r="253" spans="2:15" ht="15" x14ac:dyDescent="0.25">
      <c r="B253" s="12"/>
      <c r="C253" s="23"/>
      <c r="D253" s="117" t="s">
        <v>598</v>
      </c>
      <c r="E253" s="23"/>
      <c r="F253" s="149" t="s">
        <v>599</v>
      </c>
      <c r="G253" s="109">
        <v>0</v>
      </c>
      <c r="H253" s="109">
        <v>0</v>
      </c>
      <c r="I253" s="130"/>
      <c r="O253" s="184"/>
    </row>
    <row r="254" spans="2:15" ht="15" x14ac:dyDescent="0.25">
      <c r="B254" s="12"/>
      <c r="C254" s="23"/>
      <c r="D254" s="117" t="s">
        <v>600</v>
      </c>
      <c r="E254" s="23"/>
      <c r="F254" s="149" t="s">
        <v>601</v>
      </c>
      <c r="G254" s="109">
        <v>0</v>
      </c>
      <c r="H254" s="109">
        <v>9744</v>
      </c>
      <c r="O254" s="184"/>
    </row>
    <row r="255" spans="2:15" ht="15" x14ac:dyDescent="0.25">
      <c r="B255" s="12"/>
      <c r="C255" s="23"/>
      <c r="D255" s="117" t="s">
        <v>602</v>
      </c>
      <c r="E255" s="23"/>
      <c r="F255" s="149" t="s">
        <v>603</v>
      </c>
      <c r="G255" s="109">
        <v>0</v>
      </c>
      <c r="H255" s="109">
        <v>0</v>
      </c>
      <c r="I255" s="207"/>
      <c r="O255" s="184"/>
    </row>
    <row r="256" spans="2:15" ht="15" x14ac:dyDescent="0.25">
      <c r="B256" s="12"/>
      <c r="C256" s="23"/>
      <c r="D256" s="117" t="s">
        <v>604</v>
      </c>
      <c r="E256" s="23"/>
      <c r="F256" s="149" t="s">
        <v>605</v>
      </c>
      <c r="G256" s="109">
        <v>0</v>
      </c>
      <c r="H256" s="109">
        <v>0</v>
      </c>
      <c r="I256" s="207"/>
      <c r="O256" s="184"/>
    </row>
    <row r="257" spans="2:15" ht="15" x14ac:dyDescent="0.25">
      <c r="B257" s="12"/>
      <c r="C257" s="23"/>
      <c r="D257" s="117" t="s">
        <v>606</v>
      </c>
      <c r="E257" s="23"/>
      <c r="F257" s="149" t="s">
        <v>607</v>
      </c>
      <c r="G257" s="109">
        <v>52516</v>
      </c>
      <c r="H257" s="109">
        <v>65666</v>
      </c>
      <c r="O257" s="184"/>
    </row>
    <row r="258" spans="2:15" ht="15" x14ac:dyDescent="0.25">
      <c r="B258" s="12"/>
      <c r="C258" s="23"/>
      <c r="D258" s="117" t="s">
        <v>608</v>
      </c>
      <c r="E258" s="23"/>
      <c r="F258" s="149" t="s">
        <v>609</v>
      </c>
      <c r="G258" s="109">
        <v>1000</v>
      </c>
      <c r="H258" s="109">
        <v>16650</v>
      </c>
      <c r="O258" s="184"/>
    </row>
    <row r="259" spans="2:15" ht="15" x14ac:dyDescent="0.25">
      <c r="B259" s="12"/>
      <c r="C259" s="23"/>
      <c r="D259" s="117" t="s">
        <v>610</v>
      </c>
      <c r="E259" s="23"/>
      <c r="F259" s="149" t="s">
        <v>611</v>
      </c>
      <c r="G259" s="109">
        <v>0</v>
      </c>
      <c r="H259" s="109">
        <v>0</v>
      </c>
      <c r="O259" s="184"/>
    </row>
    <row r="260" spans="2:15" ht="15" x14ac:dyDescent="0.25">
      <c r="B260" s="12"/>
      <c r="C260" s="23"/>
      <c r="D260" s="117" t="s">
        <v>612</v>
      </c>
      <c r="E260" s="23"/>
      <c r="F260" s="149" t="s">
        <v>613</v>
      </c>
      <c r="G260" s="109">
        <v>0</v>
      </c>
      <c r="H260" s="109">
        <v>0</v>
      </c>
      <c r="O260" s="184"/>
    </row>
    <row r="261" spans="2:15" ht="15" x14ac:dyDescent="0.25">
      <c r="B261" s="12"/>
      <c r="C261" s="23"/>
      <c r="D261" s="117" t="s">
        <v>614</v>
      </c>
      <c r="E261" s="23"/>
      <c r="F261" s="149" t="s">
        <v>2051</v>
      </c>
      <c r="G261" s="109">
        <v>0</v>
      </c>
      <c r="H261" s="109">
        <v>33549</v>
      </c>
      <c r="I261" s="130"/>
      <c r="O261" s="184"/>
    </row>
    <row r="262" spans="2:15" ht="15" x14ac:dyDescent="0.25">
      <c r="B262" s="12"/>
      <c r="C262" s="23"/>
      <c r="D262" s="117" t="s">
        <v>616</v>
      </c>
      <c r="E262" s="23"/>
      <c r="F262" s="149" t="s">
        <v>617</v>
      </c>
      <c r="G262" s="109">
        <v>0</v>
      </c>
      <c r="H262" s="109">
        <v>0</v>
      </c>
      <c r="I262" s="130"/>
      <c r="O262" s="184"/>
    </row>
    <row r="263" spans="2:15" ht="15" x14ac:dyDescent="0.25">
      <c r="B263" s="12"/>
      <c r="C263" s="23"/>
      <c r="D263" s="117" t="s">
        <v>618</v>
      </c>
      <c r="E263" s="23"/>
      <c r="F263" s="149" t="s">
        <v>619</v>
      </c>
      <c r="G263" s="109">
        <v>0</v>
      </c>
      <c r="H263" s="109">
        <v>9324</v>
      </c>
      <c r="O263" s="184"/>
    </row>
    <row r="264" spans="2:15" ht="15" x14ac:dyDescent="0.25">
      <c r="B264" s="12"/>
      <c r="C264" s="23"/>
      <c r="D264" s="117" t="s">
        <v>620</v>
      </c>
      <c r="E264" s="23"/>
      <c r="F264" s="149" t="s">
        <v>621</v>
      </c>
      <c r="G264" s="109">
        <v>34000</v>
      </c>
      <c r="H264" s="109">
        <v>28535</v>
      </c>
      <c r="O264" s="184"/>
    </row>
    <row r="265" spans="2:15" ht="15" x14ac:dyDescent="0.25">
      <c r="B265" s="12"/>
      <c r="C265" s="23"/>
      <c r="D265" s="117" t="s">
        <v>622</v>
      </c>
      <c r="E265" s="23"/>
      <c r="F265" s="149" t="s">
        <v>623</v>
      </c>
      <c r="G265" s="109">
        <v>0</v>
      </c>
      <c r="H265" s="109">
        <v>0</v>
      </c>
      <c r="O265" s="184"/>
    </row>
    <row r="266" spans="2:15" ht="15" x14ac:dyDescent="0.25">
      <c r="B266" s="12">
        <v>228</v>
      </c>
      <c r="C266" s="23"/>
      <c r="D266" s="117" t="s">
        <v>624</v>
      </c>
      <c r="E266" s="23"/>
      <c r="F266" s="149" t="s">
        <v>625</v>
      </c>
      <c r="G266" s="109">
        <v>0</v>
      </c>
      <c r="H266" s="109">
        <v>0</v>
      </c>
      <c r="O266" s="184"/>
    </row>
    <row r="267" spans="2:15" ht="15" x14ac:dyDescent="0.25">
      <c r="B267" s="12">
        <v>229</v>
      </c>
      <c r="C267" s="23"/>
      <c r="D267" s="117" t="s">
        <v>626</v>
      </c>
      <c r="E267" s="23"/>
      <c r="F267" s="149" t="s">
        <v>197</v>
      </c>
      <c r="G267" s="109">
        <v>0</v>
      </c>
      <c r="H267" s="109">
        <v>0</v>
      </c>
      <c r="O267" s="184"/>
    </row>
    <row r="268" spans="2:15" ht="15" x14ac:dyDescent="0.25">
      <c r="B268" s="12">
        <v>230</v>
      </c>
      <c r="C268" s="23"/>
      <c r="D268" s="117" t="s">
        <v>627</v>
      </c>
      <c r="E268" s="23"/>
      <c r="F268" s="149" t="s">
        <v>628</v>
      </c>
      <c r="G268" s="109">
        <v>0</v>
      </c>
      <c r="H268" s="109">
        <v>0</v>
      </c>
      <c r="O268" s="184"/>
    </row>
    <row r="269" spans="2:15" ht="15" x14ac:dyDescent="0.25">
      <c r="B269" s="12">
        <v>231</v>
      </c>
      <c r="C269" s="23"/>
      <c r="D269" s="117" t="s">
        <v>629</v>
      </c>
      <c r="E269" s="23"/>
      <c r="F269" s="149" t="s">
        <v>630</v>
      </c>
      <c r="G269" s="109">
        <v>0</v>
      </c>
      <c r="H269" s="109">
        <v>0</v>
      </c>
      <c r="O269" s="184"/>
    </row>
    <row r="270" spans="2:15" ht="15" x14ac:dyDescent="0.25">
      <c r="B270" s="12">
        <v>232</v>
      </c>
      <c r="C270" s="23"/>
      <c r="D270" s="117" t="s">
        <v>631</v>
      </c>
      <c r="E270" s="23"/>
      <c r="F270" s="149" t="s">
        <v>632</v>
      </c>
      <c r="G270" s="109">
        <v>0</v>
      </c>
      <c r="H270" s="109">
        <v>0</v>
      </c>
      <c r="O270" s="184"/>
    </row>
    <row r="271" spans="2:15" ht="15" x14ac:dyDescent="0.25">
      <c r="B271" s="12"/>
      <c r="C271" s="23"/>
      <c r="D271" s="117" t="s">
        <v>633</v>
      </c>
      <c r="E271" s="23"/>
      <c r="F271" s="149" t="s">
        <v>586</v>
      </c>
      <c r="G271" s="109">
        <v>0</v>
      </c>
      <c r="H271" s="109">
        <v>0</v>
      </c>
      <c r="I271" s="130">
        <f>SUM(H271)</f>
        <v>0</v>
      </c>
      <c r="K271" s="82" t="s">
        <v>634</v>
      </c>
      <c r="O271" s="184"/>
    </row>
    <row r="272" spans="2:15" ht="15" x14ac:dyDescent="0.25">
      <c r="B272" s="12"/>
      <c r="C272" s="23"/>
      <c r="D272" s="117" t="s">
        <v>635</v>
      </c>
      <c r="E272" s="23"/>
      <c r="F272" s="149" t="s">
        <v>636</v>
      </c>
      <c r="G272" s="109">
        <v>1000</v>
      </c>
      <c r="H272" s="109">
        <v>1</v>
      </c>
      <c r="I272" s="130">
        <f>SUM(H272)</f>
        <v>1</v>
      </c>
      <c r="K272" s="82" t="s">
        <v>637</v>
      </c>
      <c r="O272" s="184"/>
    </row>
    <row r="273" spans="1:15" ht="15" x14ac:dyDescent="0.25">
      <c r="B273" s="12"/>
      <c r="C273" s="23"/>
      <c r="D273" s="117" t="s">
        <v>638</v>
      </c>
      <c r="E273" s="23"/>
      <c r="F273" s="149" t="s">
        <v>615</v>
      </c>
      <c r="G273" s="109">
        <v>0</v>
      </c>
      <c r="H273" s="109">
        <v>0</v>
      </c>
      <c r="I273" s="130"/>
      <c r="O273" s="184"/>
    </row>
    <row r="274" spans="1:15" ht="15" x14ac:dyDescent="0.25">
      <c r="B274" s="12"/>
      <c r="C274" s="23"/>
      <c r="D274" s="117" t="s">
        <v>639</v>
      </c>
      <c r="E274" s="23"/>
      <c r="F274" s="149" t="s">
        <v>640</v>
      </c>
      <c r="G274" s="109">
        <v>1000</v>
      </c>
      <c r="H274" s="109">
        <v>18</v>
      </c>
      <c r="I274" s="130"/>
      <c r="O274" s="184"/>
    </row>
    <row r="275" spans="1:15" ht="15" x14ac:dyDescent="0.25">
      <c r="B275" s="12"/>
      <c r="C275" s="23"/>
      <c r="D275" s="117" t="s">
        <v>641</v>
      </c>
      <c r="E275" s="23"/>
      <c r="F275" s="149" t="s">
        <v>619</v>
      </c>
      <c r="G275" s="109">
        <v>0</v>
      </c>
      <c r="H275" s="109">
        <v>0</v>
      </c>
      <c r="I275" s="130"/>
      <c r="O275" s="184"/>
    </row>
    <row r="276" spans="1:15" ht="15" x14ac:dyDescent="0.25">
      <c r="B276" s="12">
        <v>233</v>
      </c>
      <c r="C276" s="23"/>
      <c r="D276" s="117" t="s">
        <v>642</v>
      </c>
      <c r="E276" s="23"/>
      <c r="F276" s="149" t="s">
        <v>643</v>
      </c>
      <c r="G276" s="111">
        <v>2983</v>
      </c>
      <c r="H276" s="111">
        <v>3491</v>
      </c>
      <c r="I276" s="130"/>
      <c r="O276" s="184"/>
    </row>
    <row r="277" spans="1:15" ht="15" x14ac:dyDescent="0.25">
      <c r="A277" s="6">
        <v>1</v>
      </c>
      <c r="B277" s="12"/>
      <c r="C277" s="23"/>
      <c r="D277" s="34"/>
      <c r="E277" s="23"/>
      <c r="F277" s="36" t="s">
        <v>50</v>
      </c>
      <c r="G277" s="74">
        <f>SUM(G237:G276)</f>
        <v>303798</v>
      </c>
      <c r="H277" s="231">
        <f>SUM(H237:H276)</f>
        <v>336939.64</v>
      </c>
      <c r="I277" s="87" t="s">
        <v>373</v>
      </c>
      <c r="O277" s="184"/>
    </row>
    <row r="278" spans="1:15" ht="15" x14ac:dyDescent="0.25">
      <c r="B278" s="12"/>
      <c r="C278" s="23"/>
      <c r="D278" s="34"/>
      <c r="E278" s="23"/>
      <c r="F278" s="36"/>
      <c r="O278" s="184"/>
    </row>
    <row r="279" spans="1:15" ht="26.25" x14ac:dyDescent="0.25">
      <c r="B279" s="22" t="s">
        <v>125</v>
      </c>
      <c r="C279" s="77" t="s">
        <v>644</v>
      </c>
      <c r="D279" s="78"/>
      <c r="E279" s="79"/>
      <c r="F279" s="79"/>
      <c r="G279" s="239" t="s">
        <v>8</v>
      </c>
      <c r="H279" s="240" t="s">
        <v>9</v>
      </c>
      <c r="O279" s="184"/>
    </row>
    <row r="280" spans="1:15" ht="14.25" customHeight="1" x14ac:dyDescent="0.25">
      <c r="B280" s="22">
        <v>242</v>
      </c>
      <c r="C280" s="23"/>
      <c r="D280" s="117" t="s">
        <v>152</v>
      </c>
      <c r="E280" s="23"/>
      <c r="F280" s="23" t="s">
        <v>645</v>
      </c>
      <c r="G280" s="114">
        <v>37320</v>
      </c>
      <c r="H280" s="114">
        <v>41237</v>
      </c>
      <c r="O280" s="184"/>
    </row>
    <row r="281" spans="1:15" ht="15" x14ac:dyDescent="0.25">
      <c r="B281" s="12">
        <v>243</v>
      </c>
      <c r="C281" s="23"/>
      <c r="D281" s="117" t="s">
        <v>168</v>
      </c>
      <c r="E281" s="23"/>
      <c r="F281" s="23" t="s">
        <v>646</v>
      </c>
      <c r="G281" s="114">
        <f>SUM(G280*0.1066)</f>
        <v>3978.3119999999999</v>
      </c>
      <c r="H281" s="114">
        <f>SUM(H280*0.0985)</f>
        <v>4061.8445000000002</v>
      </c>
      <c r="I281" s="207" t="s">
        <v>390</v>
      </c>
      <c r="O281" s="184"/>
    </row>
    <row r="282" spans="1:15" ht="15" x14ac:dyDescent="0.25">
      <c r="B282" s="12">
        <v>244</v>
      </c>
      <c r="C282" s="23"/>
      <c r="D282" s="117" t="s">
        <v>209</v>
      </c>
      <c r="E282" s="23"/>
      <c r="F282" s="23" t="s">
        <v>647</v>
      </c>
      <c r="G282" s="114">
        <f>SUM(G280*0.0092)</f>
        <v>343.34399999999999</v>
      </c>
      <c r="H282" s="114">
        <f>SUM(H280*0.0092)</f>
        <v>379.38040000000001</v>
      </c>
      <c r="I282" s="207" t="s">
        <v>390</v>
      </c>
      <c r="O282" s="184"/>
    </row>
    <row r="283" spans="1:15" ht="15" x14ac:dyDescent="0.25">
      <c r="B283" s="12"/>
      <c r="C283" s="23"/>
      <c r="D283" s="34" t="s">
        <v>648</v>
      </c>
      <c r="E283" s="23"/>
      <c r="F283" s="23" t="s">
        <v>649</v>
      </c>
      <c r="G283" s="114">
        <v>0</v>
      </c>
      <c r="H283" s="114">
        <v>0</v>
      </c>
      <c r="O283" s="184"/>
    </row>
    <row r="284" spans="1:15" ht="15" x14ac:dyDescent="0.25">
      <c r="B284" s="12"/>
      <c r="C284" s="23"/>
      <c r="D284" s="34" t="s">
        <v>650</v>
      </c>
      <c r="E284" s="23"/>
      <c r="F284" s="23" t="s">
        <v>651</v>
      </c>
      <c r="G284" s="114">
        <v>0</v>
      </c>
      <c r="H284" s="114">
        <v>0</v>
      </c>
      <c r="O284" s="184"/>
    </row>
    <row r="285" spans="1:15" ht="15" x14ac:dyDescent="0.25">
      <c r="B285" s="12">
        <v>245</v>
      </c>
      <c r="C285" s="23"/>
      <c r="D285" s="34" t="s">
        <v>652</v>
      </c>
      <c r="E285" s="23"/>
      <c r="F285" s="149" t="s">
        <v>643</v>
      </c>
      <c r="G285" s="115">
        <v>545</v>
      </c>
      <c r="H285" s="115">
        <v>602</v>
      </c>
      <c r="O285" s="184"/>
    </row>
    <row r="286" spans="1:15" ht="15" x14ac:dyDescent="0.25">
      <c r="A286" s="6">
        <v>1</v>
      </c>
      <c r="B286" s="12"/>
      <c r="C286" s="23"/>
      <c r="D286" s="34"/>
      <c r="E286" s="23"/>
      <c r="F286" s="36" t="s">
        <v>50</v>
      </c>
      <c r="G286" s="74">
        <f>SUM(G280:G285)</f>
        <v>42186.655999999995</v>
      </c>
      <c r="H286" s="231">
        <f t="shared" ref="H286" si="10">SUM(H280:H285)</f>
        <v>46280.224900000001</v>
      </c>
      <c r="I286" s="87" t="s">
        <v>373</v>
      </c>
      <c r="O286" s="184"/>
    </row>
    <row r="287" spans="1:15" ht="15" x14ac:dyDescent="0.25">
      <c r="B287" s="12"/>
      <c r="C287" s="23"/>
      <c r="D287" s="34"/>
      <c r="E287" s="23"/>
      <c r="F287" s="36"/>
      <c r="O287" s="184"/>
    </row>
    <row r="288" spans="1:15" ht="26.25" x14ac:dyDescent="0.25">
      <c r="B288" s="22" t="s">
        <v>125</v>
      </c>
      <c r="C288" s="77" t="s">
        <v>653</v>
      </c>
      <c r="D288" s="78"/>
      <c r="E288" s="79"/>
      <c r="F288" s="79"/>
      <c r="G288" s="239" t="s">
        <v>8</v>
      </c>
      <c r="H288" s="240" t="s">
        <v>9</v>
      </c>
      <c r="O288" s="184"/>
    </row>
    <row r="289" spans="1:15" ht="15" x14ac:dyDescent="0.25">
      <c r="B289" s="22"/>
      <c r="C289" s="36"/>
      <c r="D289" s="34" t="s">
        <v>654</v>
      </c>
      <c r="E289" s="23"/>
      <c r="F289" s="23" t="s">
        <v>655</v>
      </c>
      <c r="G289" s="8">
        <v>0</v>
      </c>
      <c r="H289" s="210">
        <v>0</v>
      </c>
      <c r="I289" s="173" t="s">
        <v>656</v>
      </c>
      <c r="O289" s="184"/>
    </row>
    <row r="290" spans="1:15" ht="15" x14ac:dyDescent="0.25">
      <c r="B290" s="12">
        <v>255</v>
      </c>
      <c r="C290" s="23"/>
      <c r="D290" s="117" t="s">
        <v>657</v>
      </c>
      <c r="E290" s="23"/>
      <c r="F290" s="23" t="s">
        <v>658</v>
      </c>
      <c r="G290" s="8">
        <v>0</v>
      </c>
      <c r="H290" s="208">
        <v>0</v>
      </c>
      <c r="I290" s="130"/>
      <c r="O290" s="184"/>
    </row>
    <row r="291" spans="1:15" ht="15" x14ac:dyDescent="0.25">
      <c r="B291" s="12">
        <v>256</v>
      </c>
      <c r="C291" s="23"/>
      <c r="D291" s="117" t="s">
        <v>659</v>
      </c>
      <c r="E291" s="23"/>
      <c r="F291" s="23" t="s">
        <v>660</v>
      </c>
      <c r="G291" s="75">
        <v>0</v>
      </c>
      <c r="H291" s="209">
        <v>0</v>
      </c>
      <c r="I291" s="130">
        <f>SUM(H290:H291)</f>
        <v>0</v>
      </c>
      <c r="K291" s="82" t="s">
        <v>661</v>
      </c>
      <c r="O291" s="184"/>
    </row>
    <row r="292" spans="1:15" ht="15" x14ac:dyDescent="0.25">
      <c r="A292" s="6">
        <v>1</v>
      </c>
      <c r="B292" s="12"/>
      <c r="C292" s="23"/>
      <c r="D292" s="34"/>
      <c r="E292" s="23"/>
      <c r="F292" s="36" t="s">
        <v>50</v>
      </c>
      <c r="G292" s="74">
        <f>SUM(G289:G291)</f>
        <v>0</v>
      </c>
      <c r="H292" s="231">
        <f>SUM(H289:H291)</f>
        <v>0</v>
      </c>
      <c r="I292" s="87" t="s">
        <v>373</v>
      </c>
      <c r="J292" s="8"/>
      <c r="O292" s="184"/>
    </row>
    <row r="293" spans="1:15" ht="15" x14ac:dyDescent="0.25">
      <c r="B293" s="12"/>
      <c r="C293" s="23"/>
      <c r="D293" s="34"/>
      <c r="E293" s="23"/>
      <c r="F293" s="36"/>
      <c r="O293" s="184"/>
    </row>
    <row r="294" spans="1:15" ht="26.25" x14ac:dyDescent="0.25">
      <c r="B294" s="22" t="s">
        <v>125</v>
      </c>
      <c r="C294" s="77" t="s">
        <v>662</v>
      </c>
      <c r="D294" s="78"/>
      <c r="E294" s="79"/>
      <c r="F294" s="79"/>
      <c r="G294" s="239" t="s">
        <v>8</v>
      </c>
      <c r="H294" s="240" t="s">
        <v>9</v>
      </c>
      <c r="O294" s="184"/>
    </row>
    <row r="295" spans="1:15" ht="15" x14ac:dyDescent="0.25">
      <c r="B295" s="12">
        <v>259</v>
      </c>
      <c r="C295" s="23"/>
      <c r="D295" s="117" t="s">
        <v>663</v>
      </c>
      <c r="E295" s="23"/>
      <c r="F295" s="23" t="s">
        <v>664</v>
      </c>
      <c r="G295" s="118">
        <v>28303</v>
      </c>
      <c r="H295" s="118">
        <f>+G295</f>
        <v>28303</v>
      </c>
      <c r="I295" s="130">
        <f>SUM(H295)</f>
        <v>28303</v>
      </c>
      <c r="K295" s="82" t="s">
        <v>665</v>
      </c>
      <c r="O295" s="184"/>
    </row>
    <row r="296" spans="1:15" ht="15" x14ac:dyDescent="0.25">
      <c r="B296" s="12"/>
      <c r="C296" s="23"/>
      <c r="D296" s="117" t="s">
        <v>666</v>
      </c>
      <c r="E296" s="23"/>
      <c r="F296" s="23" t="s">
        <v>667</v>
      </c>
      <c r="G296" s="118">
        <f>SUM(G295*0.0058)</f>
        <v>164.1574</v>
      </c>
      <c r="H296" s="118">
        <f>SUM(H295*0.0058)</f>
        <v>164.1574</v>
      </c>
      <c r="I296" s="130"/>
      <c r="O296" s="184"/>
    </row>
    <row r="297" spans="1:15" ht="15" x14ac:dyDescent="0.25">
      <c r="B297" s="12"/>
      <c r="C297" s="23"/>
      <c r="D297" s="117" t="s">
        <v>668</v>
      </c>
      <c r="E297" s="23"/>
      <c r="F297" s="23" t="s">
        <v>669</v>
      </c>
      <c r="G297" s="118">
        <f>SUM(G295*0.0092)</f>
        <v>260.38760000000002</v>
      </c>
      <c r="H297" s="118">
        <f>SUM(H295*0.0092)</f>
        <v>260.38760000000002</v>
      </c>
      <c r="I297" s="130">
        <f>SUM(H296+H297)</f>
        <v>424.54500000000002</v>
      </c>
      <c r="K297" s="82" t="s">
        <v>670</v>
      </c>
      <c r="O297" s="184"/>
    </row>
    <row r="298" spans="1:15" ht="15" x14ac:dyDescent="0.25">
      <c r="B298" s="12">
        <v>260</v>
      </c>
      <c r="C298" s="23"/>
      <c r="D298" s="117" t="s">
        <v>671</v>
      </c>
      <c r="E298" s="23"/>
      <c r="F298" s="23" t="s">
        <v>672</v>
      </c>
      <c r="G298" s="119">
        <v>5051</v>
      </c>
      <c r="H298" s="119">
        <v>5051.2</v>
      </c>
      <c r="I298" s="130">
        <f>SUM(H298)</f>
        <v>5051.2</v>
      </c>
      <c r="K298" s="82" t="s">
        <v>673</v>
      </c>
      <c r="O298" s="184"/>
    </row>
    <row r="299" spans="1:15" ht="15" x14ac:dyDescent="0.25">
      <c r="B299" s="12">
        <v>261</v>
      </c>
      <c r="C299" s="23"/>
      <c r="D299" s="34"/>
      <c r="E299" s="23"/>
      <c r="F299" s="36" t="s">
        <v>50</v>
      </c>
      <c r="G299" s="74">
        <f t="shared" ref="G299:H299" si="11">SUM(G295:G298)</f>
        <v>33778.544999999998</v>
      </c>
      <c r="H299" s="231">
        <f t="shared" si="11"/>
        <v>33778.744999999995</v>
      </c>
      <c r="I299" s="87" t="s">
        <v>373</v>
      </c>
      <c r="O299" s="184"/>
    </row>
    <row r="300" spans="1:15" ht="15" x14ac:dyDescent="0.25">
      <c r="B300" s="12">
        <v>262</v>
      </c>
      <c r="C300" s="23"/>
      <c r="D300" s="34"/>
      <c r="E300" s="23"/>
      <c r="F300" s="23"/>
      <c r="G300" s="8"/>
      <c r="H300" s="8"/>
      <c r="O300" s="184"/>
    </row>
    <row r="301" spans="1:15" ht="15" x14ac:dyDescent="0.25">
      <c r="B301" s="12">
        <v>263</v>
      </c>
      <c r="C301" s="23"/>
      <c r="D301" s="34" t="s">
        <v>674</v>
      </c>
      <c r="E301" s="23"/>
      <c r="F301" s="23" t="s">
        <v>675</v>
      </c>
      <c r="G301" s="208">
        <v>0</v>
      </c>
      <c r="H301" s="208">
        <v>0</v>
      </c>
      <c r="I301" s="130">
        <f>SUM(H301)</f>
        <v>0</v>
      </c>
      <c r="K301" s="82" t="s">
        <v>676</v>
      </c>
      <c r="O301" s="184"/>
    </row>
    <row r="302" spans="1:15" ht="15" x14ac:dyDescent="0.25">
      <c r="B302" s="12">
        <v>264</v>
      </c>
      <c r="C302" s="23"/>
      <c r="D302" s="34" t="s">
        <v>677</v>
      </c>
      <c r="E302" s="23"/>
      <c r="F302" s="23" t="s">
        <v>678</v>
      </c>
      <c r="G302" s="208">
        <f>SUM(G301*0.0058)</f>
        <v>0</v>
      </c>
      <c r="H302" s="208">
        <f>SUM(H301*0.0058)</f>
        <v>0</v>
      </c>
      <c r="I302" s="130"/>
      <c r="O302" s="184"/>
    </row>
    <row r="303" spans="1:15" ht="15" x14ac:dyDescent="0.25">
      <c r="B303" s="12">
        <v>265</v>
      </c>
      <c r="C303" s="23"/>
      <c r="D303" s="34" t="s">
        <v>679</v>
      </c>
      <c r="E303" s="23"/>
      <c r="F303" s="23" t="s">
        <v>680</v>
      </c>
      <c r="G303" s="209">
        <f>SUM(G301*0.008)</f>
        <v>0</v>
      </c>
      <c r="H303" s="209">
        <f>SUM(H301*0.008)</f>
        <v>0</v>
      </c>
      <c r="I303" s="130">
        <f>SUM(H302+H303)</f>
        <v>0</v>
      </c>
      <c r="K303" s="82" t="s">
        <v>681</v>
      </c>
      <c r="O303" s="184"/>
    </row>
    <row r="304" spans="1:15" ht="15" x14ac:dyDescent="0.25">
      <c r="A304" s="6">
        <v>1</v>
      </c>
      <c r="B304" s="12"/>
      <c r="C304" s="23"/>
      <c r="D304" s="34"/>
      <c r="E304" s="23"/>
      <c r="F304" s="36" t="s">
        <v>50</v>
      </c>
      <c r="G304" s="74">
        <f>SUM(G301:G303)</f>
        <v>0</v>
      </c>
      <c r="H304" s="231">
        <f>SUM(H301:H303)</f>
        <v>0</v>
      </c>
      <c r="I304" s="87" t="s">
        <v>373</v>
      </c>
      <c r="O304" s="184"/>
    </row>
    <row r="305" spans="2:15" ht="15" x14ac:dyDescent="0.25">
      <c r="B305" s="12"/>
      <c r="C305" s="23"/>
      <c r="D305" s="34"/>
      <c r="E305" s="23"/>
      <c r="F305" s="36"/>
      <c r="O305" s="184"/>
    </row>
    <row r="306" spans="2:15" ht="26.25" x14ac:dyDescent="0.25">
      <c r="B306" s="22" t="s">
        <v>125</v>
      </c>
      <c r="C306" s="77" t="s">
        <v>682</v>
      </c>
      <c r="D306" s="78"/>
      <c r="E306" s="79"/>
      <c r="F306" s="79"/>
      <c r="G306" s="239" t="s">
        <v>8</v>
      </c>
      <c r="H306" s="240" t="s">
        <v>9</v>
      </c>
      <c r="O306" s="184"/>
    </row>
    <row r="307" spans="2:15" ht="15" x14ac:dyDescent="0.25">
      <c r="B307" s="22"/>
      <c r="C307" s="23"/>
      <c r="D307" s="117" t="s">
        <v>683</v>
      </c>
      <c r="E307" s="23"/>
      <c r="F307" s="149" t="s">
        <v>684</v>
      </c>
      <c r="G307" s="109">
        <v>1500</v>
      </c>
      <c r="H307" s="109">
        <v>217.5</v>
      </c>
      <c r="O307" s="184"/>
    </row>
    <row r="308" spans="2:15" ht="15" x14ac:dyDescent="0.25">
      <c r="B308" s="12">
        <v>266</v>
      </c>
      <c r="C308" s="23"/>
      <c r="D308" s="117" t="s">
        <v>685</v>
      </c>
      <c r="E308" s="23"/>
      <c r="F308" s="149" t="s">
        <v>686</v>
      </c>
      <c r="G308" s="109">
        <v>184759</v>
      </c>
      <c r="H308" s="109">
        <f>+G308</f>
        <v>184759</v>
      </c>
      <c r="O308" s="184"/>
    </row>
    <row r="309" spans="2:15" ht="15" x14ac:dyDescent="0.25">
      <c r="B309" s="12"/>
      <c r="C309" s="23"/>
      <c r="D309" s="205" t="s">
        <v>687</v>
      </c>
      <c r="E309" s="23"/>
      <c r="F309" s="149" t="s">
        <v>688</v>
      </c>
      <c r="G309" s="109">
        <v>146793</v>
      </c>
      <c r="H309" s="109">
        <f>+G309</f>
        <v>146793</v>
      </c>
      <c r="O309" s="184"/>
    </row>
    <row r="310" spans="2:15" ht="15" hidden="1" x14ac:dyDescent="0.25">
      <c r="B310" s="12"/>
      <c r="C310" s="23"/>
      <c r="D310" s="205" t="s">
        <v>689</v>
      </c>
      <c r="E310" s="23"/>
      <c r="F310" s="149" t="s">
        <v>690</v>
      </c>
      <c r="G310" s="109"/>
      <c r="H310" s="109"/>
      <c r="O310" s="184"/>
    </row>
    <row r="311" spans="2:15" ht="15" x14ac:dyDescent="0.25">
      <c r="B311" s="12"/>
      <c r="C311" s="23"/>
      <c r="D311" s="216" t="s">
        <v>691</v>
      </c>
      <c r="E311" s="23"/>
      <c r="F311" s="149" t="s">
        <v>692</v>
      </c>
      <c r="G311" s="109">
        <v>1022</v>
      </c>
      <c r="H311" s="109">
        <f>SUM(G311+6106)</f>
        <v>7128</v>
      </c>
      <c r="I311" s="207"/>
      <c r="O311" s="184"/>
    </row>
    <row r="312" spans="2:15" ht="15" x14ac:dyDescent="0.25">
      <c r="B312" s="12"/>
      <c r="C312" s="23"/>
      <c r="D312" s="117" t="s">
        <v>693</v>
      </c>
      <c r="E312" s="23"/>
      <c r="F312" s="149" t="s">
        <v>694</v>
      </c>
      <c r="G312" s="109">
        <v>7000</v>
      </c>
      <c r="H312" s="109">
        <v>6500</v>
      </c>
      <c r="I312" s="130">
        <f>SUM(H307:H312)</f>
        <v>345397.5</v>
      </c>
      <c r="K312" s="82" t="s">
        <v>695</v>
      </c>
      <c r="O312" s="184"/>
    </row>
    <row r="313" spans="2:15" ht="15" x14ac:dyDescent="0.25">
      <c r="B313" s="12"/>
      <c r="C313" s="23"/>
      <c r="D313" s="117" t="s">
        <v>696</v>
      </c>
      <c r="E313" s="23"/>
      <c r="F313" s="149" t="s">
        <v>156</v>
      </c>
      <c r="G313" s="109">
        <f t="shared" ref="G313:H315" si="12">SUM(G307*0.0058)</f>
        <v>8.6999999999999993</v>
      </c>
      <c r="H313" s="109">
        <f t="shared" si="12"/>
        <v>1.2614999999999998</v>
      </c>
      <c r="I313" s="130"/>
      <c r="O313" s="184"/>
    </row>
    <row r="314" spans="2:15" ht="15" x14ac:dyDescent="0.25">
      <c r="B314" s="12"/>
      <c r="C314" s="23"/>
      <c r="D314" s="117" t="s">
        <v>697</v>
      </c>
      <c r="E314" s="23"/>
      <c r="F314" s="149" t="s">
        <v>156</v>
      </c>
      <c r="G314" s="109">
        <f t="shared" si="12"/>
        <v>1071.6022</v>
      </c>
      <c r="H314" s="109">
        <f t="shared" si="12"/>
        <v>1071.6022</v>
      </c>
      <c r="I314" s="130"/>
      <c r="O314" s="184"/>
    </row>
    <row r="315" spans="2:15" ht="15" x14ac:dyDescent="0.25">
      <c r="B315" s="12"/>
      <c r="C315" s="23"/>
      <c r="D315" s="205" t="s">
        <v>698</v>
      </c>
      <c r="E315" s="23"/>
      <c r="F315" s="149" t="s">
        <v>156</v>
      </c>
      <c r="G315" s="109">
        <f t="shared" si="12"/>
        <v>851.3993999999999</v>
      </c>
      <c r="H315" s="109">
        <f t="shared" si="12"/>
        <v>851.3993999999999</v>
      </c>
      <c r="I315" s="207"/>
      <c r="O315" s="184"/>
    </row>
    <row r="316" spans="2:15" ht="15" x14ac:dyDescent="0.25">
      <c r="B316" s="12"/>
      <c r="C316" s="23"/>
      <c r="D316" s="216" t="s">
        <v>699</v>
      </c>
      <c r="E316" s="23"/>
      <c r="F316" s="149" t="s">
        <v>700</v>
      </c>
      <c r="G316" s="109">
        <v>0</v>
      </c>
      <c r="H316" s="109">
        <v>0</v>
      </c>
      <c r="I316" s="207"/>
      <c r="O316" s="184"/>
    </row>
    <row r="317" spans="2:15" ht="15" x14ac:dyDescent="0.25">
      <c r="B317" s="12"/>
      <c r="C317" s="23"/>
      <c r="D317" s="117" t="s">
        <v>701</v>
      </c>
      <c r="E317" s="23"/>
      <c r="F317" s="149" t="s">
        <v>156</v>
      </c>
      <c r="G317" s="109">
        <v>41</v>
      </c>
      <c r="H317" s="109">
        <v>41</v>
      </c>
      <c r="I317" s="207" t="s">
        <v>390</v>
      </c>
      <c r="O317" s="184"/>
    </row>
    <row r="318" spans="2:15" ht="15" x14ac:dyDescent="0.25">
      <c r="B318" s="12"/>
      <c r="C318" s="23"/>
      <c r="D318" s="117" t="s">
        <v>702</v>
      </c>
      <c r="E318" s="23"/>
      <c r="F318" s="149" t="s">
        <v>197</v>
      </c>
      <c r="G318" s="109">
        <v>14</v>
      </c>
      <c r="H318" s="109">
        <f>SUM(H307*0.0092)</f>
        <v>2.0009999999999999</v>
      </c>
      <c r="I318" s="130"/>
      <c r="O318" s="184"/>
    </row>
    <row r="319" spans="2:15" ht="15" x14ac:dyDescent="0.25">
      <c r="B319" s="12"/>
      <c r="C319" s="23"/>
      <c r="D319" s="117" t="s">
        <v>703</v>
      </c>
      <c r="E319" s="23"/>
      <c r="F319" s="149" t="s">
        <v>197</v>
      </c>
      <c r="G319" s="109">
        <f>SUM(G308*0.0092)</f>
        <v>1699.7828</v>
      </c>
      <c r="H319" s="109">
        <f>SUM(H308*0.0092)</f>
        <v>1699.7828</v>
      </c>
      <c r="I319" s="130"/>
      <c r="O319" s="184"/>
    </row>
    <row r="320" spans="2:15" ht="15" x14ac:dyDescent="0.25">
      <c r="B320" s="12"/>
      <c r="C320" s="23"/>
      <c r="D320" s="205" t="s">
        <v>704</v>
      </c>
      <c r="E320" s="23"/>
      <c r="F320" s="149" t="s">
        <v>197</v>
      </c>
      <c r="G320" s="109">
        <f>SUM(G309*0.0092)</f>
        <v>1350.4956</v>
      </c>
      <c r="H320" s="109">
        <f>SUM(H309*0.0092)</f>
        <v>1350.4956</v>
      </c>
      <c r="I320" s="207"/>
      <c r="O320" s="184"/>
    </row>
    <row r="321" spans="2:15" ht="15" x14ac:dyDescent="0.25">
      <c r="B321" s="12"/>
      <c r="C321" s="23"/>
      <c r="D321" s="216" t="s">
        <v>705</v>
      </c>
      <c r="E321" s="23"/>
      <c r="F321" s="149" t="s">
        <v>706</v>
      </c>
      <c r="G321" s="109">
        <v>0</v>
      </c>
      <c r="H321" s="109">
        <v>0</v>
      </c>
      <c r="I321" s="207"/>
      <c r="O321" s="184"/>
    </row>
    <row r="322" spans="2:15" ht="15" x14ac:dyDescent="0.25">
      <c r="B322" s="12"/>
      <c r="C322" s="23"/>
      <c r="D322" s="117" t="s">
        <v>707</v>
      </c>
      <c r="E322" s="23"/>
      <c r="F322" s="149" t="s">
        <v>197</v>
      </c>
      <c r="G322" s="109">
        <v>64</v>
      </c>
      <c r="H322" s="109">
        <f>SUM(H312*0.0092)</f>
        <v>59.8</v>
      </c>
      <c r="I322" s="207" t="s">
        <v>390</v>
      </c>
      <c r="O322" s="184"/>
    </row>
    <row r="323" spans="2:15" ht="15" x14ac:dyDescent="0.25">
      <c r="B323" s="12"/>
      <c r="C323" s="23"/>
      <c r="D323" s="117" t="s">
        <v>709</v>
      </c>
      <c r="E323" s="23"/>
      <c r="F323" s="149" t="s">
        <v>710</v>
      </c>
      <c r="G323" s="109">
        <v>34924</v>
      </c>
      <c r="H323" s="109">
        <f>SUM(19455.05+5000)</f>
        <v>24455.05</v>
      </c>
      <c r="I323" s="130"/>
      <c r="O323" s="184"/>
    </row>
    <row r="324" spans="2:15" ht="15" x14ac:dyDescent="0.25">
      <c r="B324" s="12"/>
      <c r="C324" s="23"/>
      <c r="D324" s="205" t="s">
        <v>711</v>
      </c>
      <c r="E324" s="23"/>
      <c r="F324" s="149" t="s">
        <v>710</v>
      </c>
      <c r="G324" s="109">
        <v>24038</v>
      </c>
      <c r="H324" s="109">
        <f>+G324</f>
        <v>24038</v>
      </c>
      <c r="I324" s="207"/>
      <c r="O324" s="184"/>
    </row>
    <row r="325" spans="2:15" ht="15" x14ac:dyDescent="0.25">
      <c r="B325" s="12"/>
      <c r="C325" s="23"/>
      <c r="D325" s="117" t="s">
        <v>712</v>
      </c>
      <c r="E325" s="23"/>
      <c r="F325" s="149" t="s">
        <v>713</v>
      </c>
      <c r="G325" s="109">
        <v>1935</v>
      </c>
      <c r="H325" s="109">
        <f>+G325</f>
        <v>1935</v>
      </c>
      <c r="I325" s="130"/>
      <c r="O325" s="184"/>
    </row>
    <row r="326" spans="2:15" ht="15" x14ac:dyDescent="0.25">
      <c r="B326" s="12"/>
      <c r="C326" s="23"/>
      <c r="D326" s="117" t="s">
        <v>714</v>
      </c>
      <c r="E326" s="23"/>
      <c r="F326" s="149" t="s">
        <v>713</v>
      </c>
      <c r="G326" s="109">
        <v>0</v>
      </c>
      <c r="H326" s="109">
        <v>0</v>
      </c>
      <c r="I326" s="130"/>
      <c r="O326" s="184"/>
    </row>
    <row r="327" spans="2:15" ht="15" x14ac:dyDescent="0.25">
      <c r="B327" s="12"/>
      <c r="C327" s="23"/>
      <c r="D327" s="205" t="s">
        <v>715</v>
      </c>
      <c r="E327" s="23"/>
      <c r="F327" s="149" t="s">
        <v>713</v>
      </c>
      <c r="G327" s="109">
        <v>1365</v>
      </c>
      <c r="H327" s="109">
        <f>+G327</f>
        <v>1365</v>
      </c>
      <c r="I327" s="232">
        <f>SUM(H313:H327)</f>
        <v>56870.392500000002</v>
      </c>
      <c r="K327" s="82" t="s">
        <v>708</v>
      </c>
      <c r="O327" s="184"/>
    </row>
    <row r="328" spans="2:15" ht="15" x14ac:dyDescent="0.25">
      <c r="B328" s="12"/>
      <c r="C328" s="23"/>
      <c r="D328" s="205" t="s">
        <v>2049</v>
      </c>
      <c r="E328" s="23"/>
      <c r="F328" s="149" t="s">
        <v>2050</v>
      </c>
      <c r="G328" s="109">
        <v>0</v>
      </c>
      <c r="H328" s="109">
        <v>500</v>
      </c>
      <c r="I328" s="232"/>
      <c r="O328" s="184"/>
    </row>
    <row r="329" spans="2:15" ht="15" x14ac:dyDescent="0.25">
      <c r="B329" s="12">
        <v>267</v>
      </c>
      <c r="C329" s="23"/>
      <c r="D329" s="117" t="s">
        <v>716</v>
      </c>
      <c r="E329" s="23"/>
      <c r="F329" s="149" t="s">
        <v>717</v>
      </c>
      <c r="G329" s="109">
        <v>1200</v>
      </c>
      <c r="H329" s="109">
        <f>+G329</f>
        <v>1200</v>
      </c>
      <c r="I329" s="130"/>
      <c r="O329" s="184"/>
    </row>
    <row r="330" spans="2:15" ht="15" x14ac:dyDescent="0.25">
      <c r="B330" s="12">
        <v>268</v>
      </c>
      <c r="C330" s="23"/>
      <c r="D330" s="117" t="s">
        <v>718</v>
      </c>
      <c r="E330" s="23"/>
      <c r="F330" s="149" t="s">
        <v>719</v>
      </c>
      <c r="G330" s="109">
        <v>0</v>
      </c>
      <c r="H330" s="109">
        <v>0</v>
      </c>
      <c r="I330" s="130">
        <f>SUM(H328:H331)</f>
        <v>1700</v>
      </c>
      <c r="K330" s="82" t="s">
        <v>720</v>
      </c>
      <c r="O330" s="184"/>
    </row>
    <row r="331" spans="2:15" ht="15" x14ac:dyDescent="0.25">
      <c r="B331" s="12"/>
      <c r="C331" s="23"/>
      <c r="D331" s="117" t="s">
        <v>721</v>
      </c>
      <c r="E331" s="23"/>
      <c r="F331" s="149" t="s">
        <v>722</v>
      </c>
      <c r="G331" s="109">
        <v>0</v>
      </c>
      <c r="H331" s="109">
        <v>0</v>
      </c>
      <c r="I331" s="130"/>
      <c r="O331" s="184"/>
    </row>
    <row r="332" spans="2:15" ht="15" x14ac:dyDescent="0.25">
      <c r="B332" s="12">
        <v>269</v>
      </c>
      <c r="C332" s="23"/>
      <c r="D332" s="117" t="s">
        <v>723</v>
      </c>
      <c r="E332" s="23"/>
      <c r="F332" s="149" t="s">
        <v>724</v>
      </c>
      <c r="G332" s="109">
        <v>8210</v>
      </c>
      <c r="H332" s="109">
        <f>SUM(1500+1500+12580)</f>
        <v>15580</v>
      </c>
      <c r="I332" s="130"/>
      <c r="O332" s="184"/>
    </row>
    <row r="333" spans="2:15" ht="15" x14ac:dyDescent="0.25">
      <c r="B333" s="12">
        <v>270</v>
      </c>
      <c r="C333" s="23"/>
      <c r="D333" s="117" t="s">
        <v>725</v>
      </c>
      <c r="E333" s="23"/>
      <c r="F333" s="149" t="s">
        <v>726</v>
      </c>
      <c r="G333" s="109">
        <v>0</v>
      </c>
      <c r="H333" s="109">
        <v>0</v>
      </c>
      <c r="I333" s="130">
        <f>SUM(H332:H333)</f>
        <v>15580</v>
      </c>
      <c r="K333" s="82" t="s">
        <v>727</v>
      </c>
      <c r="O333" s="184"/>
    </row>
    <row r="334" spans="2:15" ht="15" x14ac:dyDescent="0.25">
      <c r="B334" s="12">
        <v>271</v>
      </c>
      <c r="C334" s="23"/>
      <c r="D334" s="117" t="s">
        <v>728</v>
      </c>
      <c r="E334" s="23"/>
      <c r="F334" s="149" t="s">
        <v>729</v>
      </c>
      <c r="G334" s="109">
        <v>2790</v>
      </c>
      <c r="H334" s="109">
        <v>2790</v>
      </c>
      <c r="I334" s="130">
        <f>SUM(H334:H335)</f>
        <v>2790</v>
      </c>
      <c r="K334" s="82" t="s">
        <v>730</v>
      </c>
      <c r="O334" s="184"/>
    </row>
    <row r="335" spans="2:15" ht="15" x14ac:dyDescent="0.25">
      <c r="B335" s="12">
        <v>272</v>
      </c>
      <c r="C335" s="23"/>
      <c r="D335" s="117" t="s">
        <v>731</v>
      </c>
      <c r="E335" s="23"/>
      <c r="F335" s="149" t="s">
        <v>732</v>
      </c>
      <c r="G335" s="109">
        <v>0</v>
      </c>
      <c r="H335" s="109">
        <v>0</v>
      </c>
      <c r="O335" s="184"/>
    </row>
    <row r="336" spans="2:15" ht="15" x14ac:dyDescent="0.25">
      <c r="B336" s="12">
        <v>273</v>
      </c>
      <c r="C336" s="23"/>
      <c r="D336" s="117" t="s">
        <v>733</v>
      </c>
      <c r="E336" s="23"/>
      <c r="F336" s="149" t="s">
        <v>734</v>
      </c>
      <c r="G336" s="109">
        <v>0</v>
      </c>
      <c r="H336" s="109">
        <v>0</v>
      </c>
      <c r="J336" s="8"/>
      <c r="O336" s="184"/>
    </row>
    <row r="337" spans="1:15" ht="15" x14ac:dyDescent="0.25">
      <c r="B337" s="12">
        <v>274</v>
      </c>
      <c r="C337" s="23"/>
      <c r="D337" s="117" t="s">
        <v>735</v>
      </c>
      <c r="E337" s="23"/>
      <c r="F337" s="149" t="s">
        <v>736</v>
      </c>
      <c r="G337" s="109">
        <v>2000</v>
      </c>
      <c r="H337" s="109">
        <v>2000</v>
      </c>
      <c r="O337" s="184"/>
    </row>
    <row r="338" spans="1:15" ht="15" x14ac:dyDescent="0.25">
      <c r="B338" s="12">
        <v>275</v>
      </c>
      <c r="C338" s="23"/>
      <c r="D338" s="117" t="s">
        <v>737</v>
      </c>
      <c r="E338" s="23"/>
      <c r="F338" s="149" t="s">
        <v>738</v>
      </c>
      <c r="G338" s="109">
        <v>0</v>
      </c>
      <c r="H338" s="109">
        <v>0</v>
      </c>
      <c r="O338" s="184"/>
    </row>
    <row r="339" spans="1:15" ht="15" x14ac:dyDescent="0.25">
      <c r="B339" s="12">
        <v>276</v>
      </c>
      <c r="C339" s="23"/>
      <c r="D339" s="117" t="s">
        <v>739</v>
      </c>
      <c r="E339" s="23"/>
      <c r="F339" s="149" t="s">
        <v>740</v>
      </c>
      <c r="G339" s="109">
        <v>0</v>
      </c>
      <c r="H339" s="109">
        <v>0</v>
      </c>
      <c r="O339" s="184"/>
    </row>
    <row r="340" spans="1:15" ht="15" x14ac:dyDescent="0.25">
      <c r="B340" s="12">
        <v>276</v>
      </c>
      <c r="C340" s="23"/>
      <c r="D340" s="117" t="s">
        <v>741</v>
      </c>
      <c r="E340" s="23"/>
      <c r="F340" s="149" t="s">
        <v>742</v>
      </c>
      <c r="G340" s="109">
        <v>0</v>
      </c>
      <c r="H340" s="109">
        <v>0</v>
      </c>
      <c r="O340" s="184"/>
    </row>
    <row r="341" spans="1:15" ht="15" x14ac:dyDescent="0.25">
      <c r="B341" s="12"/>
      <c r="C341" s="23"/>
      <c r="D341" s="117" t="s">
        <v>743</v>
      </c>
      <c r="E341" s="23"/>
      <c r="F341" s="149" t="s">
        <v>744</v>
      </c>
      <c r="G341" s="109">
        <v>0</v>
      </c>
      <c r="H341" s="109">
        <v>0</v>
      </c>
      <c r="O341" s="184"/>
    </row>
    <row r="342" spans="1:15" ht="15" x14ac:dyDescent="0.25">
      <c r="B342" s="12"/>
      <c r="C342" s="23"/>
      <c r="D342" s="117" t="s">
        <v>745</v>
      </c>
      <c r="E342" s="23"/>
      <c r="F342" s="149" t="s">
        <v>746</v>
      </c>
      <c r="G342" s="109">
        <v>0</v>
      </c>
      <c r="H342" s="109">
        <v>0</v>
      </c>
      <c r="O342" s="184"/>
    </row>
    <row r="343" spans="1:15" ht="15" x14ac:dyDescent="0.25">
      <c r="B343" s="12">
        <v>277</v>
      </c>
      <c r="C343" s="23"/>
      <c r="D343" s="117" t="s">
        <v>747</v>
      </c>
      <c r="E343" s="23"/>
      <c r="F343" s="149" t="s">
        <v>748</v>
      </c>
      <c r="G343" s="109">
        <v>0</v>
      </c>
      <c r="H343" s="109">
        <v>0</v>
      </c>
      <c r="O343" s="184"/>
    </row>
    <row r="344" spans="1:15" ht="15" x14ac:dyDescent="0.25">
      <c r="B344" s="12">
        <v>278</v>
      </c>
      <c r="C344" s="23"/>
      <c r="D344" s="117" t="s">
        <v>749</v>
      </c>
      <c r="E344" s="23"/>
      <c r="F344" s="149" t="s">
        <v>750</v>
      </c>
      <c r="G344" s="109">
        <v>0</v>
      </c>
      <c r="H344" s="109">
        <v>0</v>
      </c>
      <c r="I344" s="172"/>
      <c r="J344" s="23"/>
      <c r="K344" s="174"/>
      <c r="L344" s="23"/>
      <c r="O344" s="184"/>
    </row>
    <row r="345" spans="1:15" ht="15" x14ac:dyDescent="0.25">
      <c r="B345" s="12"/>
      <c r="C345" s="23"/>
      <c r="D345" s="117" t="s">
        <v>751</v>
      </c>
      <c r="E345" s="23"/>
      <c r="F345" s="149" t="s">
        <v>752</v>
      </c>
      <c r="G345" s="109">
        <v>0</v>
      </c>
      <c r="H345" s="109">
        <v>0</v>
      </c>
      <c r="O345" s="184"/>
    </row>
    <row r="346" spans="1:15" ht="15" x14ac:dyDescent="0.25">
      <c r="B346" s="12"/>
      <c r="C346" s="23"/>
      <c r="D346" s="117" t="s">
        <v>753</v>
      </c>
      <c r="E346" s="23"/>
      <c r="F346" s="149" t="s">
        <v>754</v>
      </c>
      <c r="G346" s="109">
        <v>0</v>
      </c>
      <c r="H346" s="109">
        <v>0</v>
      </c>
      <c r="O346" s="184"/>
    </row>
    <row r="347" spans="1:15" ht="15" x14ac:dyDescent="0.25">
      <c r="B347" s="12"/>
      <c r="C347" s="23"/>
      <c r="D347" s="117" t="s">
        <v>755</v>
      </c>
      <c r="E347" s="23"/>
      <c r="F347" s="149" t="s">
        <v>756</v>
      </c>
      <c r="G347" s="109">
        <v>500</v>
      </c>
      <c r="H347" s="109">
        <v>500</v>
      </c>
      <c r="O347" s="184"/>
    </row>
    <row r="348" spans="1:15" ht="15" x14ac:dyDescent="0.25">
      <c r="B348" s="12">
        <v>279</v>
      </c>
      <c r="C348" s="23"/>
      <c r="D348" s="117" t="s">
        <v>757</v>
      </c>
      <c r="E348" s="23"/>
      <c r="F348" s="149" t="s">
        <v>758</v>
      </c>
      <c r="G348" s="111">
        <v>0</v>
      </c>
      <c r="H348" s="111">
        <v>0</v>
      </c>
      <c r="O348" s="184"/>
    </row>
    <row r="349" spans="1:15" ht="15" x14ac:dyDescent="0.25">
      <c r="A349" s="6">
        <v>1</v>
      </c>
      <c r="B349" s="12"/>
      <c r="C349" s="23"/>
      <c r="D349" s="34"/>
      <c r="E349" s="23"/>
      <c r="F349" s="36" t="s">
        <v>50</v>
      </c>
      <c r="G349" s="69">
        <f>SUM(G307:G348)</f>
        <v>423136.98000000004</v>
      </c>
      <c r="H349" s="225">
        <f>SUM(H307:H348)</f>
        <v>424837.89250000002</v>
      </c>
      <c r="I349" s="87" t="s">
        <v>373</v>
      </c>
      <c r="O349" s="184"/>
    </row>
    <row r="350" spans="1:15" ht="15" x14ac:dyDescent="0.25">
      <c r="B350" s="12"/>
      <c r="C350" s="23"/>
      <c r="D350" s="34"/>
      <c r="E350" s="23"/>
      <c r="F350" s="36"/>
      <c r="O350" s="184"/>
    </row>
    <row r="351" spans="1:15" ht="26.25" x14ac:dyDescent="0.25">
      <c r="B351" s="22" t="s">
        <v>125</v>
      </c>
      <c r="C351" s="77" t="s">
        <v>759</v>
      </c>
      <c r="D351" s="78"/>
      <c r="E351" s="79"/>
      <c r="F351" s="79"/>
      <c r="G351" s="239" t="s">
        <v>8</v>
      </c>
      <c r="H351" s="240" t="s">
        <v>9</v>
      </c>
      <c r="O351" s="184"/>
    </row>
    <row r="352" spans="1:15" ht="15" x14ac:dyDescent="0.25">
      <c r="B352" s="12">
        <v>281</v>
      </c>
      <c r="C352" s="23"/>
      <c r="D352" s="117" t="s">
        <v>760</v>
      </c>
      <c r="E352" s="23"/>
      <c r="F352" s="23" t="s">
        <v>761</v>
      </c>
      <c r="G352" s="120">
        <v>0</v>
      </c>
      <c r="H352" s="121">
        <v>0</v>
      </c>
      <c r="I352" s="130">
        <f>SUM(H352)</f>
        <v>0</v>
      </c>
      <c r="K352" s="82" t="s">
        <v>762</v>
      </c>
      <c r="O352" s="184"/>
    </row>
    <row r="353" spans="1:15" ht="15" x14ac:dyDescent="0.25">
      <c r="A353" s="6">
        <v>1</v>
      </c>
      <c r="B353" s="12"/>
      <c r="C353" s="23"/>
      <c r="D353" s="34"/>
      <c r="E353" s="23"/>
      <c r="F353" s="36" t="s">
        <v>50</v>
      </c>
      <c r="G353" s="74">
        <f>+G352</f>
        <v>0</v>
      </c>
      <c r="H353" s="231">
        <f>+H352</f>
        <v>0</v>
      </c>
      <c r="I353" s="87" t="s">
        <v>373</v>
      </c>
      <c r="J353" s="8"/>
      <c r="O353" s="184"/>
    </row>
    <row r="354" spans="1:15" ht="15" x14ac:dyDescent="0.25">
      <c r="B354" s="12"/>
      <c r="C354" s="23"/>
      <c r="D354" s="34"/>
      <c r="E354" s="23"/>
      <c r="F354" s="36"/>
      <c r="I354" s="130"/>
      <c r="O354" s="184"/>
    </row>
    <row r="355" spans="1:15" ht="26.25" x14ac:dyDescent="0.25">
      <c r="B355" s="22" t="s">
        <v>125</v>
      </c>
      <c r="C355" s="77" t="s">
        <v>763</v>
      </c>
      <c r="D355" s="78"/>
      <c r="E355" s="79"/>
      <c r="F355" s="79"/>
      <c r="G355" s="239" t="s">
        <v>8</v>
      </c>
      <c r="H355" s="240" t="s">
        <v>9</v>
      </c>
      <c r="I355" s="130"/>
      <c r="O355" s="184"/>
    </row>
    <row r="356" spans="1:15" ht="15" x14ac:dyDescent="0.25">
      <c r="B356" s="12">
        <v>282</v>
      </c>
      <c r="C356" s="23"/>
      <c r="D356" s="117" t="s">
        <v>764</v>
      </c>
      <c r="E356" s="23"/>
      <c r="F356" s="23" t="s">
        <v>765</v>
      </c>
      <c r="G356" s="75">
        <v>146584</v>
      </c>
      <c r="H356" s="115">
        <f>+G356</f>
        <v>146584</v>
      </c>
      <c r="I356" s="130">
        <f>SUM(H356)</f>
        <v>146584</v>
      </c>
      <c r="K356" s="82" t="s">
        <v>766</v>
      </c>
      <c r="O356" s="184"/>
    </row>
    <row r="357" spans="1:15" ht="15" x14ac:dyDescent="0.25">
      <c r="A357" s="6">
        <v>1</v>
      </c>
      <c r="B357" s="12"/>
      <c r="C357" s="23"/>
      <c r="D357" s="34"/>
      <c r="E357" s="23"/>
      <c r="F357" s="36" t="s">
        <v>50</v>
      </c>
      <c r="G357" s="74">
        <f>SUM(G356)</f>
        <v>146584</v>
      </c>
      <c r="H357" s="231">
        <f>SUM(H356)</f>
        <v>146584</v>
      </c>
      <c r="I357" s="87" t="s">
        <v>373</v>
      </c>
      <c r="J357" s="8"/>
      <c r="O357" s="184"/>
    </row>
    <row r="358" spans="1:15" ht="15" x14ac:dyDescent="0.25">
      <c r="B358" s="12"/>
      <c r="C358" s="23"/>
      <c r="D358" s="34"/>
      <c r="E358" s="23"/>
      <c r="F358" s="36"/>
      <c r="O358" s="184"/>
    </row>
    <row r="359" spans="1:15" ht="26.25" x14ac:dyDescent="0.25">
      <c r="B359" s="22" t="s">
        <v>125</v>
      </c>
      <c r="C359" s="77" t="s">
        <v>767</v>
      </c>
      <c r="D359" s="78"/>
      <c r="E359" s="79"/>
      <c r="F359" s="79"/>
      <c r="G359" s="239" t="s">
        <v>8</v>
      </c>
      <c r="H359" s="240" t="s">
        <v>9</v>
      </c>
      <c r="O359" s="184"/>
    </row>
    <row r="360" spans="1:15" ht="15" x14ac:dyDescent="0.25">
      <c r="B360" s="12">
        <v>283</v>
      </c>
      <c r="C360" s="23"/>
      <c r="D360" s="117" t="s">
        <v>768</v>
      </c>
      <c r="E360" s="23"/>
      <c r="F360" s="149" t="s">
        <v>769</v>
      </c>
      <c r="G360" s="110">
        <v>333034</v>
      </c>
      <c r="H360" s="110">
        <f>SUM(229899.4+87770.29)</f>
        <v>317669.69</v>
      </c>
      <c r="I360" s="130">
        <f>SUM(H360)</f>
        <v>317669.69</v>
      </c>
      <c r="K360" s="82" t="s">
        <v>770</v>
      </c>
      <c r="O360" s="184"/>
    </row>
    <row r="361" spans="1:15" ht="15" x14ac:dyDescent="0.25">
      <c r="B361" s="12"/>
      <c r="C361" s="23"/>
      <c r="D361" s="117" t="s">
        <v>771</v>
      </c>
      <c r="E361" s="23"/>
      <c r="F361" s="149" t="s">
        <v>156</v>
      </c>
      <c r="G361" s="110">
        <f>SUM(G360*0.0058)</f>
        <v>1931.5971999999999</v>
      </c>
      <c r="H361" s="110">
        <f>SUM(H360*0.0058)</f>
        <v>1842.4842019999999</v>
      </c>
      <c r="I361" s="130"/>
      <c r="O361" s="184"/>
    </row>
    <row r="362" spans="1:15" ht="15" x14ac:dyDescent="0.25">
      <c r="B362" s="12"/>
      <c r="C362" s="23"/>
      <c r="D362" s="117" t="s">
        <v>772</v>
      </c>
      <c r="E362" s="23"/>
      <c r="F362" s="149" t="s">
        <v>197</v>
      </c>
      <c r="G362" s="110">
        <f>SUM(G360*0.0092)</f>
        <v>3063.9128000000001</v>
      </c>
      <c r="H362" s="110">
        <f>SUM(H360*0.0092)</f>
        <v>2922.5611479999998</v>
      </c>
      <c r="I362" s="130"/>
      <c r="O362" s="184"/>
    </row>
    <row r="363" spans="1:15" ht="15" x14ac:dyDescent="0.25">
      <c r="B363" s="12"/>
      <c r="C363" s="23"/>
      <c r="D363" s="117" t="s">
        <v>773</v>
      </c>
      <c r="E363" s="23"/>
      <c r="F363" s="149" t="s">
        <v>400</v>
      </c>
      <c r="G363" s="110">
        <v>56130</v>
      </c>
      <c r="H363" s="110">
        <f>SUM(36335.29+5000)</f>
        <v>41335.29</v>
      </c>
      <c r="I363" s="130"/>
      <c r="O363" s="184"/>
    </row>
    <row r="364" spans="1:15" ht="15" x14ac:dyDescent="0.25">
      <c r="B364" s="12">
        <v>284</v>
      </c>
      <c r="C364" s="23"/>
      <c r="D364" s="117" t="s">
        <v>774</v>
      </c>
      <c r="E364" s="23"/>
      <c r="F364" s="149" t="s">
        <v>405</v>
      </c>
      <c r="G364" s="110">
        <v>1818</v>
      </c>
      <c r="H364" s="110">
        <f>+G364</f>
        <v>1818</v>
      </c>
      <c r="I364" s="130">
        <f>SUM(H361:H364)</f>
        <v>47918.335350000001</v>
      </c>
      <c r="K364" s="82" t="s">
        <v>775</v>
      </c>
      <c r="O364" s="184"/>
    </row>
    <row r="365" spans="1:15" ht="15" x14ac:dyDescent="0.25">
      <c r="B365" s="12"/>
      <c r="C365" s="23"/>
      <c r="D365" s="117" t="s">
        <v>776</v>
      </c>
      <c r="E365" s="23"/>
      <c r="F365" s="149" t="s">
        <v>777</v>
      </c>
      <c r="G365" s="110">
        <v>250</v>
      </c>
      <c r="H365" s="110">
        <v>95.39</v>
      </c>
      <c r="I365" s="130">
        <f>+H365</f>
        <v>95.39</v>
      </c>
      <c r="K365" s="82" t="s">
        <v>778</v>
      </c>
      <c r="O365" s="184"/>
    </row>
    <row r="366" spans="1:15" ht="15" x14ac:dyDescent="0.25">
      <c r="B366" s="12">
        <v>285</v>
      </c>
      <c r="C366" s="23"/>
      <c r="D366" s="117" t="s">
        <v>779</v>
      </c>
      <c r="E366" s="23"/>
      <c r="F366" s="149" t="s">
        <v>780</v>
      </c>
      <c r="G366" s="112">
        <v>500</v>
      </c>
      <c r="H366" s="112">
        <v>0</v>
      </c>
      <c r="I366" s="130">
        <f>SUM(H366)</f>
        <v>0</v>
      </c>
      <c r="K366" s="82" t="s">
        <v>781</v>
      </c>
      <c r="O366" s="184"/>
    </row>
    <row r="367" spans="1:15" ht="15" x14ac:dyDescent="0.25">
      <c r="A367" s="6">
        <v>1</v>
      </c>
      <c r="B367" s="12"/>
      <c r="C367" s="23"/>
      <c r="D367" s="34"/>
      <c r="E367" s="23"/>
      <c r="F367" s="36" t="s">
        <v>50</v>
      </c>
      <c r="G367" s="74">
        <f>SUM(G360:G366)</f>
        <v>396727.51</v>
      </c>
      <c r="H367" s="231">
        <f>SUM(H360:H366)</f>
        <v>365683.41535000002</v>
      </c>
      <c r="I367" s="87" t="s">
        <v>373</v>
      </c>
      <c r="J367" s="8"/>
      <c r="O367" s="184"/>
    </row>
    <row r="368" spans="1:15" ht="15" x14ac:dyDescent="0.25">
      <c r="B368" s="12"/>
      <c r="C368" s="23"/>
      <c r="D368" s="34"/>
      <c r="E368" s="23"/>
      <c r="F368" s="36"/>
      <c r="O368" s="184"/>
    </row>
    <row r="369" spans="2:15" ht="26.25" x14ac:dyDescent="0.25">
      <c r="B369" s="22" t="s">
        <v>125</v>
      </c>
      <c r="C369" s="77" t="s">
        <v>782</v>
      </c>
      <c r="D369" s="78"/>
      <c r="E369" s="79"/>
      <c r="F369" s="79"/>
      <c r="G369" s="239" t="s">
        <v>8</v>
      </c>
      <c r="H369" s="240" t="s">
        <v>9</v>
      </c>
      <c r="O369" s="184"/>
    </row>
    <row r="370" spans="2:15" ht="15" x14ac:dyDescent="0.25">
      <c r="B370" s="12">
        <v>286</v>
      </c>
      <c r="C370" s="23"/>
      <c r="D370" s="117" t="s">
        <v>783</v>
      </c>
      <c r="E370" s="23"/>
      <c r="F370" s="149" t="s">
        <v>784</v>
      </c>
      <c r="G370" s="109">
        <v>108918</v>
      </c>
      <c r="H370" s="109">
        <f>SUM(80297.48+29324.16)</f>
        <v>109621.64</v>
      </c>
      <c r="I370" s="130">
        <f>SUM(H370)+H186+H185+H184</f>
        <v>109621.64</v>
      </c>
      <c r="K370" s="82" t="s">
        <v>785</v>
      </c>
      <c r="O370" s="184"/>
    </row>
    <row r="371" spans="2:15" ht="15" x14ac:dyDescent="0.25">
      <c r="B371" s="12"/>
      <c r="C371" s="23"/>
      <c r="D371" s="117" t="s">
        <v>786</v>
      </c>
      <c r="E371" s="23"/>
      <c r="F371" s="149" t="s">
        <v>156</v>
      </c>
      <c r="G371" s="110">
        <v>349</v>
      </c>
      <c r="H371" s="110">
        <f>+G371</f>
        <v>349</v>
      </c>
      <c r="I371" s="130"/>
      <c r="O371" s="184"/>
    </row>
    <row r="372" spans="2:15" ht="15" x14ac:dyDescent="0.25">
      <c r="B372" s="12"/>
      <c r="C372" s="23"/>
      <c r="D372" s="117" t="s">
        <v>787</v>
      </c>
      <c r="E372" s="23"/>
      <c r="F372" s="149" t="s">
        <v>197</v>
      </c>
      <c r="G372" s="110">
        <v>553</v>
      </c>
      <c r="H372" s="110">
        <f>+G372</f>
        <v>553</v>
      </c>
      <c r="I372" s="130"/>
      <c r="O372" s="184"/>
    </row>
    <row r="373" spans="2:15" ht="15" x14ac:dyDescent="0.25">
      <c r="B373" s="12"/>
      <c r="C373" s="23"/>
      <c r="D373" s="117" t="s">
        <v>788</v>
      </c>
      <c r="E373" s="23"/>
      <c r="F373" s="149" t="s">
        <v>400</v>
      </c>
      <c r="G373" s="109">
        <v>16665</v>
      </c>
      <c r="H373" s="109">
        <f>SUM(9231.18+2500)</f>
        <v>11731.18</v>
      </c>
      <c r="I373" s="130"/>
      <c r="O373" s="184"/>
    </row>
    <row r="374" spans="2:15" ht="15" x14ac:dyDescent="0.25">
      <c r="B374" s="12"/>
      <c r="C374" s="23"/>
      <c r="D374" s="117" t="s">
        <v>789</v>
      </c>
      <c r="E374" s="23"/>
      <c r="F374" s="149" t="s">
        <v>405</v>
      </c>
      <c r="G374" s="109">
        <v>970</v>
      </c>
      <c r="H374" s="109">
        <f>+G374</f>
        <v>970</v>
      </c>
      <c r="I374" s="130">
        <f>SUM(H371:H374)+H187+H188</f>
        <v>13603.18</v>
      </c>
      <c r="K374" s="82" t="s">
        <v>790</v>
      </c>
      <c r="O374" s="184"/>
    </row>
    <row r="375" spans="2:15" ht="15" x14ac:dyDescent="0.25">
      <c r="B375" s="12"/>
      <c r="C375" s="23"/>
      <c r="D375" s="117" t="s">
        <v>791</v>
      </c>
      <c r="E375" s="23"/>
      <c r="F375" s="149" t="s">
        <v>792</v>
      </c>
      <c r="G375" s="109">
        <v>500</v>
      </c>
      <c r="H375" s="109">
        <v>0</v>
      </c>
      <c r="I375" s="130"/>
      <c r="O375" s="184"/>
    </row>
    <row r="376" spans="2:15" ht="15" x14ac:dyDescent="0.25">
      <c r="B376" s="12">
        <v>287</v>
      </c>
      <c r="C376" s="23"/>
      <c r="D376" s="117" t="s">
        <v>793</v>
      </c>
      <c r="E376" s="23"/>
      <c r="F376" s="149" t="s">
        <v>794</v>
      </c>
      <c r="G376" s="109">
        <v>75000</v>
      </c>
      <c r="H376" s="109">
        <f>SUM(36180+5000)</f>
        <v>41180</v>
      </c>
      <c r="I376" s="130"/>
      <c r="O376" s="184"/>
    </row>
    <row r="377" spans="2:15" ht="15" x14ac:dyDescent="0.25">
      <c r="B377" s="12"/>
      <c r="C377" s="23"/>
      <c r="D377" s="117" t="s">
        <v>2047</v>
      </c>
      <c r="E377" s="23"/>
      <c r="F377" s="149" t="s">
        <v>2048</v>
      </c>
      <c r="G377" s="109">
        <v>800</v>
      </c>
      <c r="H377" s="109">
        <v>800</v>
      </c>
      <c r="I377" s="130"/>
      <c r="O377" s="184"/>
    </row>
    <row r="378" spans="2:15" ht="15" x14ac:dyDescent="0.25">
      <c r="B378" s="12"/>
      <c r="C378" s="23"/>
      <c r="D378" s="117" t="s">
        <v>795</v>
      </c>
      <c r="E378" s="23"/>
      <c r="F378" s="149" t="s">
        <v>796</v>
      </c>
      <c r="G378" s="109">
        <v>0</v>
      </c>
      <c r="H378" s="109">
        <v>0</v>
      </c>
      <c r="I378" s="130"/>
      <c r="O378" s="184"/>
    </row>
    <row r="379" spans="2:15" ht="15" x14ac:dyDescent="0.25">
      <c r="B379" s="12">
        <v>288</v>
      </c>
      <c r="C379" s="23"/>
      <c r="D379" s="117" t="s">
        <v>797</v>
      </c>
      <c r="E379" s="23"/>
      <c r="F379" s="149" t="s">
        <v>798</v>
      </c>
      <c r="G379" s="109">
        <v>85000</v>
      </c>
      <c r="H379" s="109">
        <f>SUM(58419.5+5000)</f>
        <v>63419.5</v>
      </c>
      <c r="I379" s="130"/>
      <c r="O379" s="184"/>
    </row>
    <row r="380" spans="2:15" ht="15" x14ac:dyDescent="0.25">
      <c r="B380" s="12">
        <v>289</v>
      </c>
      <c r="C380" s="23"/>
      <c r="D380" s="117" t="s">
        <v>799</v>
      </c>
      <c r="E380" s="23"/>
      <c r="F380" s="149" t="s">
        <v>800</v>
      </c>
      <c r="G380" s="109">
        <v>250</v>
      </c>
      <c r="H380" s="109">
        <v>44.14</v>
      </c>
      <c r="I380" s="130">
        <f>SUM(H375:H380)+H190+H189</f>
        <v>124164.64</v>
      </c>
      <c r="K380" s="82" t="s">
        <v>801</v>
      </c>
      <c r="O380" s="184"/>
    </row>
    <row r="381" spans="2:15" ht="15" x14ac:dyDescent="0.25">
      <c r="B381" s="12">
        <v>290</v>
      </c>
      <c r="C381" s="23"/>
      <c r="D381" s="117" t="s">
        <v>802</v>
      </c>
      <c r="E381" s="23"/>
      <c r="F381" s="149" t="s">
        <v>803</v>
      </c>
      <c r="G381" s="109">
        <v>2500</v>
      </c>
      <c r="H381" s="109">
        <v>1229.18</v>
      </c>
      <c r="I381" s="130"/>
      <c r="O381" s="184"/>
    </row>
    <row r="382" spans="2:15" ht="15" x14ac:dyDescent="0.25">
      <c r="B382" s="12"/>
      <c r="C382" s="23"/>
      <c r="D382" s="117" t="s">
        <v>804</v>
      </c>
      <c r="E382" s="23"/>
      <c r="F382" s="149" t="s">
        <v>805</v>
      </c>
      <c r="G382" s="109">
        <v>1000</v>
      </c>
      <c r="H382" s="109">
        <v>226.37</v>
      </c>
      <c r="I382" s="130"/>
      <c r="O382" s="184"/>
    </row>
    <row r="383" spans="2:15" ht="15" x14ac:dyDescent="0.25">
      <c r="B383" s="12">
        <v>291</v>
      </c>
      <c r="C383" s="23"/>
      <c r="D383" s="117" t="s">
        <v>806</v>
      </c>
      <c r="E383" s="23"/>
      <c r="F383" s="149" t="s">
        <v>807</v>
      </c>
      <c r="G383" s="109">
        <v>1000</v>
      </c>
      <c r="H383" s="109">
        <v>628.83000000000004</v>
      </c>
      <c r="I383" s="130"/>
      <c r="O383" s="184"/>
    </row>
    <row r="384" spans="2:15" ht="15" x14ac:dyDescent="0.25">
      <c r="B384" s="12">
        <v>292</v>
      </c>
      <c r="C384" s="23"/>
      <c r="D384" s="117" t="s">
        <v>808</v>
      </c>
      <c r="E384" s="23"/>
      <c r="F384" s="149" t="s">
        <v>809</v>
      </c>
      <c r="G384" s="111">
        <v>750</v>
      </c>
      <c r="H384" s="111">
        <v>283.10000000000002</v>
      </c>
      <c r="I384" s="130">
        <f>SUM(H381:H384)</f>
        <v>2367.48</v>
      </c>
      <c r="K384" s="82" t="s">
        <v>810</v>
      </c>
      <c r="O384" s="184"/>
    </row>
    <row r="385" spans="1:15" ht="15" x14ac:dyDescent="0.25">
      <c r="A385" s="6">
        <v>1</v>
      </c>
      <c r="B385" s="12"/>
      <c r="C385" s="23"/>
      <c r="D385" s="34"/>
      <c r="E385" s="23"/>
      <c r="F385" s="36" t="s">
        <v>50</v>
      </c>
      <c r="G385" s="74">
        <f t="shared" ref="G385:H385" si="13">SUM(G370:G384)</f>
        <v>294255</v>
      </c>
      <c r="H385" s="231">
        <f t="shared" si="13"/>
        <v>231035.94</v>
      </c>
      <c r="I385" s="87" t="s">
        <v>373</v>
      </c>
      <c r="J385" s="8"/>
      <c r="O385" s="184"/>
    </row>
    <row r="386" spans="1:15" ht="15" x14ac:dyDescent="0.25">
      <c r="B386" s="12"/>
      <c r="C386" s="23"/>
      <c r="D386" s="34"/>
      <c r="E386" s="23"/>
      <c r="F386" s="36"/>
      <c r="O386" s="184"/>
    </row>
    <row r="387" spans="1:15" ht="26.25" x14ac:dyDescent="0.25">
      <c r="B387" s="22" t="s">
        <v>125</v>
      </c>
      <c r="C387" s="77" t="s">
        <v>811</v>
      </c>
      <c r="D387" s="78"/>
      <c r="E387" s="79"/>
      <c r="F387" s="79"/>
      <c r="G387" s="239" t="s">
        <v>8</v>
      </c>
      <c r="H387" s="240" t="s">
        <v>9</v>
      </c>
      <c r="O387" s="184"/>
    </row>
    <row r="388" spans="1:15" ht="15" x14ac:dyDescent="0.25">
      <c r="B388" s="12">
        <v>299</v>
      </c>
      <c r="C388" s="23"/>
      <c r="D388" s="117" t="s">
        <v>812</v>
      </c>
      <c r="E388" s="23"/>
      <c r="F388" s="149" t="s">
        <v>813</v>
      </c>
      <c r="G388" s="110">
        <v>70828</v>
      </c>
      <c r="H388" s="110">
        <f>+G388</f>
        <v>70828</v>
      </c>
      <c r="I388" s="130">
        <f>SUM(H388)</f>
        <v>70828</v>
      </c>
      <c r="K388" s="82" t="s">
        <v>814</v>
      </c>
      <c r="O388" s="184"/>
    </row>
    <row r="389" spans="1:15" ht="15" x14ac:dyDescent="0.25">
      <c r="B389" s="12"/>
      <c r="C389" s="23"/>
      <c r="D389" s="117" t="s">
        <v>815</v>
      </c>
      <c r="E389" s="23"/>
      <c r="F389" s="149" t="s">
        <v>156</v>
      </c>
      <c r="G389" s="110">
        <f>SUM(G388*0.0058)</f>
        <v>410.80239999999998</v>
      </c>
      <c r="H389" s="110">
        <f>SUM(H388*0.0058)</f>
        <v>410.80239999999998</v>
      </c>
      <c r="I389" s="130"/>
      <c r="O389" s="184"/>
    </row>
    <row r="390" spans="1:15" ht="15" x14ac:dyDescent="0.25">
      <c r="B390" s="12"/>
      <c r="C390" s="23"/>
      <c r="D390" s="117" t="s">
        <v>816</v>
      </c>
      <c r="E390" s="23"/>
      <c r="F390" s="149" t="s">
        <v>197</v>
      </c>
      <c r="G390" s="110">
        <f>SUM(G388*0.0092)</f>
        <v>651.61760000000004</v>
      </c>
      <c r="H390" s="110">
        <f>SUM(H388*0.0092)</f>
        <v>651.61760000000004</v>
      </c>
      <c r="I390" s="130"/>
      <c r="O390" s="184"/>
    </row>
    <row r="391" spans="1:15" ht="15" x14ac:dyDescent="0.25">
      <c r="B391" s="12">
        <v>300</v>
      </c>
      <c r="C391" s="23"/>
      <c r="D391" s="117" t="s">
        <v>817</v>
      </c>
      <c r="E391" s="23"/>
      <c r="F391" s="149" t="s">
        <v>400</v>
      </c>
      <c r="G391" s="110">
        <v>14295</v>
      </c>
      <c r="H391" s="110">
        <f>SUM(7902.71+2500)</f>
        <v>10402.709999999999</v>
      </c>
      <c r="I391" s="130"/>
      <c r="O391" s="184"/>
    </row>
    <row r="392" spans="1:15" ht="15" x14ac:dyDescent="0.25">
      <c r="B392" s="12">
        <v>301</v>
      </c>
      <c r="C392" s="23"/>
      <c r="D392" s="117" t="s">
        <v>818</v>
      </c>
      <c r="E392" s="23"/>
      <c r="F392" s="149" t="s">
        <v>405</v>
      </c>
      <c r="G392" s="110">
        <v>970</v>
      </c>
      <c r="H392" s="110">
        <f>+G392</f>
        <v>970</v>
      </c>
      <c r="I392" s="130">
        <f>SUM(H389:H392)</f>
        <v>12435.13</v>
      </c>
      <c r="K392" s="82" t="s">
        <v>819</v>
      </c>
      <c r="O392" s="184"/>
    </row>
    <row r="393" spans="1:15" ht="15" x14ac:dyDescent="0.25">
      <c r="B393" s="12"/>
      <c r="C393" s="23"/>
      <c r="D393" s="117" t="s">
        <v>820</v>
      </c>
      <c r="E393" s="23"/>
      <c r="F393" s="149" t="s">
        <v>821</v>
      </c>
      <c r="G393" s="110">
        <v>2500</v>
      </c>
      <c r="H393" s="110">
        <v>850</v>
      </c>
      <c r="I393" s="130"/>
      <c r="O393" s="184"/>
    </row>
    <row r="394" spans="1:15" ht="15" x14ac:dyDescent="0.25">
      <c r="B394" s="12">
        <v>302</v>
      </c>
      <c r="C394" s="23"/>
      <c r="D394" s="117" t="s">
        <v>822</v>
      </c>
      <c r="E394" s="23"/>
      <c r="F394" s="149" t="s">
        <v>823</v>
      </c>
      <c r="G394" s="110">
        <v>500</v>
      </c>
      <c r="H394" s="110">
        <v>135.94999999999999</v>
      </c>
      <c r="I394" s="130">
        <f>SUM(H393+H394)</f>
        <v>985.95</v>
      </c>
      <c r="K394" s="82" t="s">
        <v>824</v>
      </c>
      <c r="O394" s="184"/>
    </row>
    <row r="395" spans="1:15" ht="15" x14ac:dyDescent="0.25">
      <c r="B395" s="12">
        <v>303</v>
      </c>
      <c r="C395" s="23"/>
      <c r="D395" s="117" t="s">
        <v>825</v>
      </c>
      <c r="E395" s="23"/>
      <c r="F395" s="149" t="s">
        <v>826</v>
      </c>
      <c r="G395" s="112">
        <v>500</v>
      </c>
      <c r="H395" s="112">
        <v>0</v>
      </c>
      <c r="I395" s="130">
        <f>SUM(H395)</f>
        <v>0</v>
      </c>
      <c r="K395" s="82" t="s">
        <v>827</v>
      </c>
      <c r="O395" s="184"/>
    </row>
    <row r="396" spans="1:15" ht="15" x14ac:dyDescent="0.25">
      <c r="A396" s="6">
        <v>1</v>
      </c>
      <c r="B396" s="12"/>
      <c r="C396" s="23"/>
      <c r="D396" s="34"/>
      <c r="E396" s="23"/>
      <c r="F396" s="36" t="s">
        <v>50</v>
      </c>
      <c r="G396" s="74">
        <f>SUM(G388:G395)</f>
        <v>90655.42</v>
      </c>
      <c r="H396" s="231">
        <f>SUM(H388:H395)</f>
        <v>84249.08</v>
      </c>
      <c r="I396" s="87" t="s">
        <v>373</v>
      </c>
      <c r="J396" s="8"/>
      <c r="O396" s="184"/>
    </row>
    <row r="397" spans="1:15" ht="15" x14ac:dyDescent="0.25">
      <c r="B397" s="12"/>
      <c r="C397" s="23"/>
      <c r="D397" s="34"/>
      <c r="E397" s="23"/>
      <c r="F397" s="36"/>
      <c r="O397" s="184"/>
    </row>
    <row r="398" spans="1:15" ht="26.25" x14ac:dyDescent="0.25">
      <c r="B398" s="22" t="s">
        <v>125</v>
      </c>
      <c r="C398" s="77" t="s">
        <v>828</v>
      </c>
      <c r="D398" s="78"/>
      <c r="E398" s="79"/>
      <c r="F398" s="79"/>
      <c r="G398" s="239" t="s">
        <v>8</v>
      </c>
      <c r="H398" s="240" t="s">
        <v>9</v>
      </c>
      <c r="O398" s="184"/>
    </row>
    <row r="399" spans="1:15" ht="15" x14ac:dyDescent="0.25">
      <c r="B399" s="12">
        <v>304</v>
      </c>
      <c r="C399" s="23"/>
      <c r="D399" s="117" t="s">
        <v>829</v>
      </c>
      <c r="E399" s="23"/>
      <c r="F399" s="149" t="s">
        <v>830</v>
      </c>
      <c r="G399" s="110">
        <v>314217</v>
      </c>
      <c r="H399" s="110">
        <f>+G399</f>
        <v>314217</v>
      </c>
      <c r="I399" s="130">
        <f>SUM(H399)</f>
        <v>314217</v>
      </c>
      <c r="K399" s="82" t="s">
        <v>831</v>
      </c>
      <c r="O399" s="184"/>
    </row>
    <row r="400" spans="1:15" ht="15" x14ac:dyDescent="0.25">
      <c r="B400" s="12"/>
      <c r="C400" s="23"/>
      <c r="D400" s="117" t="s">
        <v>832</v>
      </c>
      <c r="E400" s="23"/>
      <c r="F400" s="149" t="s">
        <v>156</v>
      </c>
      <c r="G400" s="110">
        <f>SUM(G399*0.0058)</f>
        <v>1822.4585999999999</v>
      </c>
      <c r="H400" s="110">
        <f>SUM(H399*0.0058)</f>
        <v>1822.4585999999999</v>
      </c>
      <c r="I400" s="130"/>
      <c r="O400" s="184"/>
    </row>
    <row r="401" spans="1:15" ht="15" x14ac:dyDescent="0.25">
      <c r="B401" s="12"/>
      <c r="C401" s="23"/>
      <c r="D401" s="117" t="s">
        <v>833</v>
      </c>
      <c r="E401" s="23"/>
      <c r="F401" s="149" t="s">
        <v>197</v>
      </c>
      <c r="G401" s="110">
        <f>SUM(G399*0.0092)</f>
        <v>2890.7964000000002</v>
      </c>
      <c r="H401" s="110">
        <f>SUM(H399*0.0092)</f>
        <v>2890.7964000000002</v>
      </c>
      <c r="I401" s="130"/>
      <c r="O401" s="184"/>
    </row>
    <row r="402" spans="1:15" ht="15" x14ac:dyDescent="0.25">
      <c r="B402" s="12"/>
      <c r="C402" s="23"/>
      <c r="D402" s="117" t="s">
        <v>834</v>
      </c>
      <c r="E402" s="23"/>
      <c r="F402" s="149" t="s">
        <v>400</v>
      </c>
      <c r="G402" s="110">
        <v>51512</v>
      </c>
      <c r="H402" s="110">
        <f>SUM(31546.88+10000)</f>
        <v>41546.880000000005</v>
      </c>
      <c r="I402" s="130"/>
      <c r="O402" s="184"/>
    </row>
    <row r="403" spans="1:15" ht="15" x14ac:dyDescent="0.25">
      <c r="B403" s="12"/>
      <c r="C403" s="23"/>
      <c r="D403" s="117" t="s">
        <v>835</v>
      </c>
      <c r="E403" s="23"/>
      <c r="F403" s="149" t="s">
        <v>405</v>
      </c>
      <c r="G403" s="110">
        <v>2841</v>
      </c>
      <c r="H403" s="110">
        <f>+G403</f>
        <v>2841</v>
      </c>
      <c r="I403" s="130">
        <f>SUM(H400:H403)</f>
        <v>49101.135000000002</v>
      </c>
      <c r="K403" s="82" t="s">
        <v>836</v>
      </c>
      <c r="O403" s="184"/>
    </row>
    <row r="404" spans="1:15" ht="15" x14ac:dyDescent="0.25">
      <c r="B404" s="12">
        <v>305</v>
      </c>
      <c r="C404" s="23"/>
      <c r="D404" s="117" t="s">
        <v>837</v>
      </c>
      <c r="E404" s="23"/>
      <c r="F404" s="149" t="s">
        <v>838</v>
      </c>
      <c r="G404" s="110">
        <v>2500</v>
      </c>
      <c r="H404" s="110">
        <v>1600</v>
      </c>
      <c r="I404" s="130"/>
      <c r="O404" s="184"/>
    </row>
    <row r="405" spans="1:15" ht="15" x14ac:dyDescent="0.25">
      <c r="B405" s="12"/>
      <c r="C405" s="23"/>
      <c r="D405" s="117" t="s">
        <v>839</v>
      </c>
      <c r="E405" s="23"/>
      <c r="F405" s="149" t="s">
        <v>840</v>
      </c>
      <c r="G405" s="110">
        <v>250</v>
      </c>
      <c r="H405" s="110">
        <v>53.54</v>
      </c>
      <c r="I405" s="130">
        <f>SUM(H404+H405+H191+H192)</f>
        <v>1653.54</v>
      </c>
      <c r="K405" s="82" t="s">
        <v>841</v>
      </c>
      <c r="O405" s="184"/>
    </row>
    <row r="406" spans="1:15" ht="15" x14ac:dyDescent="0.25">
      <c r="B406" s="12">
        <v>306</v>
      </c>
      <c r="C406" s="23"/>
      <c r="D406" s="117" t="s">
        <v>842</v>
      </c>
      <c r="E406" s="23"/>
      <c r="F406" s="149" t="s">
        <v>843</v>
      </c>
      <c r="G406" s="112">
        <v>500</v>
      </c>
      <c r="H406" s="112">
        <v>0</v>
      </c>
      <c r="I406" s="130">
        <f>SUM(H406)</f>
        <v>0</v>
      </c>
      <c r="K406" s="82" t="s">
        <v>844</v>
      </c>
      <c r="O406" s="184"/>
    </row>
    <row r="407" spans="1:15" ht="15" x14ac:dyDescent="0.25">
      <c r="A407" s="6">
        <v>1</v>
      </c>
      <c r="B407" s="12"/>
      <c r="C407" s="23"/>
      <c r="D407" s="34"/>
      <c r="E407" s="23"/>
      <c r="F407" s="36" t="s">
        <v>50</v>
      </c>
      <c r="G407" s="74">
        <f t="shared" ref="G407:H407" si="14">SUM(G399:G406)</f>
        <v>376533.255</v>
      </c>
      <c r="H407" s="231">
        <f t="shared" si="14"/>
        <v>364971.67499999999</v>
      </c>
      <c r="I407" s="87" t="s">
        <v>373</v>
      </c>
      <c r="J407" s="8"/>
      <c r="O407" s="184"/>
    </row>
    <row r="408" spans="1:15" ht="15" x14ac:dyDescent="0.25">
      <c r="B408" s="12"/>
      <c r="C408" s="23"/>
      <c r="D408" s="34"/>
      <c r="E408" s="23"/>
      <c r="F408" s="36"/>
      <c r="O408" s="184"/>
    </row>
    <row r="409" spans="1:15" ht="26.25" x14ac:dyDescent="0.25">
      <c r="B409" s="22" t="s">
        <v>125</v>
      </c>
      <c r="C409" s="77" t="s">
        <v>845</v>
      </c>
      <c r="D409" s="78"/>
      <c r="E409" s="79"/>
      <c r="F409" s="79"/>
      <c r="G409" s="239" t="s">
        <v>8</v>
      </c>
      <c r="H409" s="240" t="s">
        <v>9</v>
      </c>
      <c r="O409" s="184"/>
    </row>
    <row r="410" spans="1:15" ht="15" x14ac:dyDescent="0.25">
      <c r="B410" s="12">
        <v>308</v>
      </c>
      <c r="C410" s="23"/>
      <c r="D410" s="117" t="s">
        <v>846</v>
      </c>
      <c r="E410" s="23"/>
      <c r="F410" s="149" t="s">
        <v>847</v>
      </c>
      <c r="G410" s="110">
        <v>0</v>
      </c>
      <c r="H410" s="110">
        <v>0</v>
      </c>
      <c r="O410" s="184"/>
    </row>
    <row r="411" spans="1:15" ht="15" x14ac:dyDescent="0.25">
      <c r="B411" s="12">
        <v>309</v>
      </c>
      <c r="C411" s="23"/>
      <c r="D411" s="117" t="s">
        <v>848</v>
      </c>
      <c r="E411" s="23"/>
      <c r="F411" s="149" t="s">
        <v>849</v>
      </c>
      <c r="G411" s="110">
        <v>0</v>
      </c>
      <c r="H411" s="110">
        <v>0</v>
      </c>
      <c r="O411" s="184"/>
    </row>
    <row r="412" spans="1:15" ht="15" x14ac:dyDescent="0.25">
      <c r="B412" s="12">
        <v>310</v>
      </c>
      <c r="C412" s="23"/>
      <c r="D412" s="117" t="s">
        <v>850</v>
      </c>
      <c r="E412" s="23"/>
      <c r="F412" s="149" t="s">
        <v>851</v>
      </c>
      <c r="G412" s="110">
        <v>0</v>
      </c>
      <c r="H412" s="110">
        <v>0</v>
      </c>
      <c r="O412" s="184"/>
    </row>
    <row r="413" spans="1:15" ht="15" x14ac:dyDescent="0.25">
      <c r="B413" s="12">
        <v>311</v>
      </c>
      <c r="C413" s="23"/>
      <c r="D413" s="117" t="s">
        <v>852</v>
      </c>
      <c r="E413" s="23"/>
      <c r="F413" s="149" t="s">
        <v>853</v>
      </c>
      <c r="G413" s="112">
        <v>6485</v>
      </c>
      <c r="H413" s="112">
        <v>6484.72</v>
      </c>
      <c r="I413" s="130">
        <f>SUM(H410:H413)</f>
        <v>6484.72</v>
      </c>
      <c r="K413" s="82" t="s">
        <v>854</v>
      </c>
      <c r="O413" s="184"/>
    </row>
    <row r="414" spans="1:15" ht="15" x14ac:dyDescent="0.25">
      <c r="A414" s="6">
        <v>1</v>
      </c>
      <c r="B414" s="12"/>
      <c r="C414" s="23"/>
      <c r="D414" s="34"/>
      <c r="E414" s="23"/>
      <c r="F414" s="36" t="s">
        <v>50</v>
      </c>
      <c r="G414" s="74">
        <f t="shared" ref="G414:H414" si="15">SUM(G410:G413)</f>
        <v>6485</v>
      </c>
      <c r="H414" s="231">
        <f t="shared" si="15"/>
        <v>6484.72</v>
      </c>
      <c r="I414" s="87" t="s">
        <v>373</v>
      </c>
      <c r="J414" s="13"/>
      <c r="O414" s="184"/>
    </row>
    <row r="415" spans="1:15" ht="15" x14ac:dyDescent="0.25">
      <c r="A415" s="5"/>
      <c r="B415" s="12"/>
      <c r="C415" s="23"/>
      <c r="D415" s="34"/>
      <c r="E415" s="23"/>
      <c r="F415" s="36"/>
      <c r="O415" s="184"/>
    </row>
    <row r="416" spans="1:15" ht="26.25" x14ac:dyDescent="0.25">
      <c r="B416" s="22" t="s">
        <v>125</v>
      </c>
      <c r="C416" s="77" t="s">
        <v>855</v>
      </c>
      <c r="D416" s="78"/>
      <c r="E416" s="79"/>
      <c r="F416" s="79"/>
      <c r="G416" s="239" t="s">
        <v>8</v>
      </c>
      <c r="H416" s="240" t="s">
        <v>9</v>
      </c>
      <c r="O416" s="184"/>
    </row>
    <row r="417" spans="1:15" ht="15" x14ac:dyDescent="0.25">
      <c r="B417" s="12">
        <v>331</v>
      </c>
      <c r="C417" s="23"/>
      <c r="D417" s="117" t="s">
        <v>856</v>
      </c>
      <c r="E417" s="23"/>
      <c r="F417" s="149" t="s">
        <v>857</v>
      </c>
      <c r="G417" s="109">
        <v>91890</v>
      </c>
      <c r="H417" s="109">
        <f>SUM(66924.64+10000)</f>
        <v>76924.639999999999</v>
      </c>
      <c r="O417" s="184"/>
    </row>
    <row r="418" spans="1:15" ht="15" x14ac:dyDescent="0.25">
      <c r="B418" s="12">
        <v>332</v>
      </c>
      <c r="C418" s="23"/>
      <c r="D418" s="117" t="s">
        <v>858</v>
      </c>
      <c r="E418" s="23"/>
      <c r="F418" s="149" t="s">
        <v>859</v>
      </c>
      <c r="G418" s="110">
        <v>5000</v>
      </c>
      <c r="H418" s="110">
        <v>5000</v>
      </c>
      <c r="O418" s="184"/>
    </row>
    <row r="419" spans="1:15" ht="15" x14ac:dyDescent="0.25">
      <c r="B419" s="12">
        <v>333</v>
      </c>
      <c r="C419" s="23"/>
      <c r="D419" s="117" t="s">
        <v>860</v>
      </c>
      <c r="E419" s="23"/>
      <c r="F419" s="149" t="s">
        <v>861</v>
      </c>
      <c r="G419" s="110">
        <v>0</v>
      </c>
      <c r="H419" s="110">
        <v>0</v>
      </c>
      <c r="I419" s="130">
        <f>SUM(H417:H419)+H336+H254</f>
        <v>91668.64</v>
      </c>
      <c r="K419" s="82" t="s">
        <v>862</v>
      </c>
      <c r="O419" s="184"/>
    </row>
    <row r="420" spans="1:15" ht="15" x14ac:dyDescent="0.25">
      <c r="B420" s="12"/>
      <c r="C420" s="23"/>
      <c r="D420" s="117" t="s">
        <v>863</v>
      </c>
      <c r="E420" s="23"/>
      <c r="F420" s="149" t="s">
        <v>156</v>
      </c>
      <c r="G420" s="110">
        <f t="shared" ref="G420:H422" si="16">SUM(G417*0.0058)</f>
        <v>532.96199999999999</v>
      </c>
      <c r="H420" s="110">
        <f>+G420</f>
        <v>532.96199999999999</v>
      </c>
      <c r="I420" s="130"/>
      <c r="O420" s="184"/>
    </row>
    <row r="421" spans="1:15" ht="15" x14ac:dyDescent="0.25">
      <c r="B421" s="12">
        <v>334</v>
      </c>
      <c r="C421" s="23"/>
      <c r="D421" s="117" t="s">
        <v>864</v>
      </c>
      <c r="E421" s="23"/>
      <c r="F421" s="149" t="s">
        <v>156</v>
      </c>
      <c r="G421" s="110">
        <f t="shared" si="16"/>
        <v>28.999999999999996</v>
      </c>
      <c r="H421" s="110">
        <f t="shared" si="16"/>
        <v>28.999999999999996</v>
      </c>
      <c r="I421" s="130"/>
      <c r="O421" s="184"/>
    </row>
    <row r="422" spans="1:15" ht="15" x14ac:dyDescent="0.25">
      <c r="B422" s="12">
        <v>335</v>
      </c>
      <c r="C422" s="23"/>
      <c r="D422" s="117" t="s">
        <v>865</v>
      </c>
      <c r="E422" s="23"/>
      <c r="F422" s="149" t="s">
        <v>156</v>
      </c>
      <c r="G422" s="110">
        <f t="shared" si="16"/>
        <v>0</v>
      </c>
      <c r="H422" s="110">
        <f t="shared" si="16"/>
        <v>0</v>
      </c>
      <c r="I422" s="130"/>
      <c r="O422" s="184"/>
    </row>
    <row r="423" spans="1:15" ht="15" x14ac:dyDescent="0.25">
      <c r="B423" s="12"/>
      <c r="C423" s="23"/>
      <c r="D423" s="117" t="s">
        <v>866</v>
      </c>
      <c r="E423" s="23"/>
      <c r="F423" s="149" t="s">
        <v>197</v>
      </c>
      <c r="G423" s="110">
        <f>SUM(G417*0.0092)</f>
        <v>845.38800000000003</v>
      </c>
      <c r="H423" s="110">
        <f>+G423</f>
        <v>845.38800000000003</v>
      </c>
      <c r="I423" s="130"/>
      <c r="O423" s="184"/>
    </row>
    <row r="424" spans="1:15" ht="15" x14ac:dyDescent="0.25">
      <c r="B424" s="12">
        <v>337</v>
      </c>
      <c r="C424" s="23"/>
      <c r="D424" s="117" t="s">
        <v>867</v>
      </c>
      <c r="E424" s="23"/>
      <c r="F424" s="149" t="s">
        <v>197</v>
      </c>
      <c r="G424" s="110">
        <f>SUM(G418*0.0092)</f>
        <v>46</v>
      </c>
      <c r="H424" s="110">
        <f>SUM(H418*0.0092)</f>
        <v>46</v>
      </c>
      <c r="I424" s="130"/>
      <c r="O424" s="184"/>
    </row>
    <row r="425" spans="1:15" ht="15" x14ac:dyDescent="0.25">
      <c r="B425" s="12">
        <v>336</v>
      </c>
      <c r="C425" s="23"/>
      <c r="D425" s="117" t="s">
        <v>868</v>
      </c>
      <c r="E425" s="23"/>
      <c r="F425" s="149" t="s">
        <v>197</v>
      </c>
      <c r="G425" s="110">
        <f>SUM(G419*0.008)</f>
        <v>0</v>
      </c>
      <c r="H425" s="110">
        <f>SUM(H419*0.008)</f>
        <v>0</v>
      </c>
      <c r="I425" s="130">
        <f>SUM(H420:H425)+H255+H256</f>
        <v>1453.35</v>
      </c>
      <c r="K425" s="82" t="s">
        <v>869</v>
      </c>
      <c r="O425" s="184"/>
    </row>
    <row r="426" spans="1:15" ht="15" x14ac:dyDescent="0.25">
      <c r="B426" s="12">
        <v>338</v>
      </c>
      <c r="C426" s="23"/>
      <c r="D426" s="117" t="s">
        <v>870</v>
      </c>
      <c r="E426" s="23"/>
      <c r="F426" s="149" t="s">
        <v>861</v>
      </c>
      <c r="G426" s="110">
        <v>0</v>
      </c>
      <c r="H426" s="110">
        <v>0</v>
      </c>
      <c r="I426" s="130"/>
      <c r="O426" s="184"/>
    </row>
    <row r="427" spans="1:15" ht="15" x14ac:dyDescent="0.25">
      <c r="B427" s="12">
        <v>339</v>
      </c>
      <c r="C427" s="23"/>
      <c r="D427" s="117" t="s">
        <v>871</v>
      </c>
      <c r="E427" s="23"/>
      <c r="F427" s="149" t="s">
        <v>872</v>
      </c>
      <c r="G427" s="110">
        <v>30000</v>
      </c>
      <c r="H427" s="110">
        <f>SUM(7009.4+2214.86)</f>
        <v>9224.26</v>
      </c>
      <c r="I427" s="130">
        <f>SUM(H426:H428)+H340+H339+H338+H337+H257+H195+H194+H193+H158</f>
        <v>91890.26</v>
      </c>
      <c r="K427" s="82" t="s">
        <v>873</v>
      </c>
      <c r="O427" s="184"/>
    </row>
    <row r="428" spans="1:15" ht="15" x14ac:dyDescent="0.25">
      <c r="B428" s="12"/>
      <c r="C428" s="23"/>
      <c r="D428" s="117" t="s">
        <v>874</v>
      </c>
      <c r="E428" s="23"/>
      <c r="F428" s="149" t="s">
        <v>875</v>
      </c>
      <c r="G428" s="110">
        <v>0</v>
      </c>
      <c r="H428" s="110">
        <v>0</v>
      </c>
      <c r="I428" s="130"/>
      <c r="O428" s="184"/>
    </row>
    <row r="429" spans="1:15" ht="15" x14ac:dyDescent="0.25">
      <c r="B429" s="12"/>
      <c r="C429" s="23"/>
      <c r="D429" s="117" t="s">
        <v>876</v>
      </c>
      <c r="E429" s="23"/>
      <c r="F429" s="149" t="s">
        <v>877</v>
      </c>
      <c r="G429" s="109">
        <v>6750</v>
      </c>
      <c r="H429" s="109">
        <f>SUM(2067.31+4475)</f>
        <v>6542.3099999999995</v>
      </c>
      <c r="I429" s="130"/>
      <c r="O429" s="184"/>
    </row>
    <row r="430" spans="1:15" ht="15" x14ac:dyDescent="0.25">
      <c r="B430" s="12">
        <v>340</v>
      </c>
      <c r="C430" s="23"/>
      <c r="D430" s="117" t="s">
        <v>878</v>
      </c>
      <c r="E430" s="23"/>
      <c r="F430" s="149" t="s">
        <v>879</v>
      </c>
      <c r="G430" s="112">
        <v>0</v>
      </c>
      <c r="H430" s="112">
        <v>0</v>
      </c>
      <c r="I430" s="130">
        <f>SUM(H429+H430)+H259+H258</f>
        <v>23192.309999999998</v>
      </c>
      <c r="K430" s="82" t="s">
        <v>880</v>
      </c>
      <c r="O430" s="184"/>
    </row>
    <row r="431" spans="1:15" ht="15" x14ac:dyDescent="0.25">
      <c r="A431" s="6">
        <v>1</v>
      </c>
      <c r="B431" s="12"/>
      <c r="C431" s="23"/>
      <c r="D431" s="34"/>
      <c r="E431" s="23"/>
      <c r="F431" s="36" t="s">
        <v>50</v>
      </c>
      <c r="G431" s="74">
        <f t="shared" ref="G431:H431" si="17">SUM(G417:G430)</f>
        <v>135093.35</v>
      </c>
      <c r="H431" s="231">
        <f t="shared" si="17"/>
        <v>99144.56</v>
      </c>
      <c r="I431" s="87" t="s">
        <v>373</v>
      </c>
      <c r="J431" s="8"/>
      <c r="K431" s="84"/>
      <c r="O431" s="184"/>
    </row>
    <row r="432" spans="1:15" ht="15" x14ac:dyDescent="0.25">
      <c r="B432" s="12"/>
      <c r="C432" s="23"/>
      <c r="D432" s="34"/>
      <c r="E432" s="23"/>
      <c r="F432" s="36"/>
      <c r="O432" s="184"/>
    </row>
    <row r="433" spans="1:15" ht="26.25" hidden="1" x14ac:dyDescent="0.25">
      <c r="B433" s="22" t="s">
        <v>125</v>
      </c>
      <c r="C433" s="36" t="s">
        <v>881</v>
      </c>
      <c r="D433" s="34"/>
      <c r="E433" s="23"/>
      <c r="F433" s="23"/>
      <c r="G433" s="11" t="s">
        <v>882</v>
      </c>
      <c r="H433" s="11" t="s">
        <v>883</v>
      </c>
      <c r="O433" s="184"/>
    </row>
    <row r="434" spans="1:15" ht="15" hidden="1" x14ac:dyDescent="0.25">
      <c r="B434" s="12">
        <v>356</v>
      </c>
      <c r="C434" s="23"/>
      <c r="D434" s="117"/>
      <c r="E434" s="23"/>
      <c r="F434" s="23"/>
      <c r="H434" s="13">
        <v>0</v>
      </c>
      <c r="O434" s="184"/>
    </row>
    <row r="435" spans="1:15" ht="15" hidden="1" x14ac:dyDescent="0.25">
      <c r="B435" s="12">
        <v>357</v>
      </c>
      <c r="C435" s="23"/>
      <c r="D435" s="34"/>
      <c r="E435" s="23"/>
      <c r="F435" s="23"/>
      <c r="H435" s="13">
        <v>0</v>
      </c>
      <c r="O435" s="184"/>
    </row>
    <row r="436" spans="1:15" ht="15" hidden="1" x14ac:dyDescent="0.25">
      <c r="B436" s="12">
        <v>358</v>
      </c>
      <c r="C436" s="23"/>
      <c r="D436" s="34"/>
      <c r="E436" s="23"/>
      <c r="F436" s="23"/>
      <c r="H436" s="13">
        <v>0</v>
      </c>
      <c r="O436" s="184"/>
    </row>
    <row r="437" spans="1:15" ht="15" hidden="1" x14ac:dyDescent="0.25">
      <c r="A437" s="6">
        <v>1</v>
      </c>
      <c r="B437" s="12"/>
      <c r="C437" s="23"/>
      <c r="D437" s="34"/>
      <c r="E437" s="23"/>
      <c r="F437" s="36" t="s">
        <v>50</v>
      </c>
      <c r="G437" s="57">
        <f>SUM(G434:G436)</f>
        <v>0</v>
      </c>
      <c r="H437" s="57">
        <f>SUM(H434:H436)</f>
        <v>0</v>
      </c>
      <c r="O437" s="184"/>
    </row>
    <row r="438" spans="1:15" ht="15" hidden="1" x14ac:dyDescent="0.25">
      <c r="B438" s="12"/>
      <c r="C438" s="23"/>
      <c r="D438" s="34"/>
      <c r="E438" s="23"/>
      <c r="F438" s="36"/>
      <c r="O438" s="184"/>
    </row>
    <row r="439" spans="1:15" ht="26.25" hidden="1" x14ac:dyDescent="0.25">
      <c r="B439" s="22" t="s">
        <v>125</v>
      </c>
      <c r="C439" s="36" t="s">
        <v>884</v>
      </c>
      <c r="D439" s="34"/>
      <c r="E439" s="23"/>
      <c r="F439" s="23"/>
      <c r="G439" s="11" t="s">
        <v>882</v>
      </c>
      <c r="H439" s="11" t="s">
        <v>883</v>
      </c>
      <c r="O439" s="184"/>
    </row>
    <row r="440" spans="1:15" ht="15" hidden="1" x14ac:dyDescent="0.25">
      <c r="B440" s="12">
        <v>359</v>
      </c>
      <c r="C440" s="23"/>
      <c r="D440" s="34"/>
      <c r="E440" s="23"/>
      <c r="F440" s="23" t="s">
        <v>885</v>
      </c>
      <c r="G440" s="8">
        <v>0</v>
      </c>
      <c r="H440" s="118">
        <v>0</v>
      </c>
      <c r="O440" s="184"/>
    </row>
    <row r="441" spans="1:15" ht="15" hidden="1" x14ac:dyDescent="0.25">
      <c r="B441" s="12">
        <v>360</v>
      </c>
      <c r="C441" s="23"/>
      <c r="D441" s="34"/>
      <c r="E441" s="23"/>
      <c r="F441" s="23" t="s">
        <v>886</v>
      </c>
      <c r="G441" s="75">
        <v>0</v>
      </c>
      <c r="H441" s="119">
        <v>0</v>
      </c>
      <c r="O441" s="184"/>
    </row>
    <row r="442" spans="1:15" ht="15" hidden="1" x14ac:dyDescent="0.25">
      <c r="A442" s="6">
        <v>1</v>
      </c>
      <c r="B442" s="12"/>
      <c r="C442" s="23"/>
      <c r="D442" s="34"/>
      <c r="E442" s="23"/>
      <c r="F442" s="36" t="s">
        <v>50</v>
      </c>
      <c r="G442" s="14">
        <f>SUM(G440:G441)</f>
        <v>0</v>
      </c>
      <c r="H442" s="14">
        <f>SUM(H440:H441)</f>
        <v>0</v>
      </c>
      <c r="O442" s="184"/>
    </row>
    <row r="443" spans="1:15" ht="15" hidden="1" x14ac:dyDescent="0.25">
      <c r="B443" s="12"/>
      <c r="C443" s="23"/>
      <c r="D443" s="34"/>
      <c r="E443" s="23"/>
      <c r="F443" s="36"/>
      <c r="O443" s="184"/>
    </row>
    <row r="444" spans="1:15" ht="26.25" x14ac:dyDescent="0.25">
      <c r="B444" s="22" t="s">
        <v>125</v>
      </c>
      <c r="C444" s="77" t="s">
        <v>887</v>
      </c>
      <c r="D444" s="78"/>
      <c r="E444" s="79"/>
      <c r="F444" s="79"/>
      <c r="G444" s="239" t="s">
        <v>8</v>
      </c>
      <c r="H444" s="240" t="s">
        <v>9</v>
      </c>
      <c r="O444" s="184"/>
    </row>
    <row r="445" spans="1:15" ht="15" x14ac:dyDescent="0.25">
      <c r="B445" s="12">
        <v>370</v>
      </c>
      <c r="C445" s="23"/>
      <c r="D445" s="117" t="s">
        <v>888</v>
      </c>
      <c r="E445" s="23"/>
      <c r="F445" s="149" t="s">
        <v>889</v>
      </c>
      <c r="G445" s="110">
        <v>9000</v>
      </c>
      <c r="H445" s="110">
        <v>7999.83</v>
      </c>
      <c r="O445" s="184"/>
    </row>
    <row r="446" spans="1:15" ht="15" x14ac:dyDescent="0.25">
      <c r="B446" s="12">
        <v>371</v>
      </c>
      <c r="C446" s="23"/>
      <c r="D446" s="117" t="s">
        <v>890</v>
      </c>
      <c r="E446" s="23"/>
      <c r="F446" s="149" t="s">
        <v>891</v>
      </c>
      <c r="G446" s="110">
        <v>0</v>
      </c>
      <c r="H446" s="110">
        <v>0</v>
      </c>
      <c r="O446" s="184"/>
    </row>
    <row r="447" spans="1:15" ht="15" x14ac:dyDescent="0.25">
      <c r="B447" s="12">
        <v>372</v>
      </c>
      <c r="C447" s="23"/>
      <c r="D447" s="117" t="s">
        <v>892</v>
      </c>
      <c r="E447" s="23"/>
      <c r="F447" s="149" t="s">
        <v>893</v>
      </c>
      <c r="G447" s="110">
        <v>0</v>
      </c>
      <c r="H447" s="110">
        <v>0</v>
      </c>
      <c r="O447" s="184"/>
    </row>
    <row r="448" spans="1:15" ht="15" x14ac:dyDescent="0.25">
      <c r="B448" s="12">
        <v>373</v>
      </c>
      <c r="C448" s="23"/>
      <c r="D448" s="117" t="s">
        <v>894</v>
      </c>
      <c r="E448" s="23"/>
      <c r="F448" s="149" t="s">
        <v>895</v>
      </c>
      <c r="G448" s="112">
        <v>0</v>
      </c>
      <c r="H448" s="112">
        <v>0</v>
      </c>
      <c r="O448" s="184"/>
    </row>
    <row r="449" spans="1:15" ht="15" x14ac:dyDescent="0.25">
      <c r="A449" s="6">
        <v>1</v>
      </c>
      <c r="B449" s="12"/>
      <c r="C449" s="23"/>
      <c r="D449" s="34"/>
      <c r="E449" s="23"/>
      <c r="F449" s="36" t="s">
        <v>50</v>
      </c>
      <c r="G449" s="74">
        <f t="shared" ref="G449:H449" si="18">SUM(G445:G448)</f>
        <v>9000</v>
      </c>
      <c r="H449" s="231">
        <f t="shared" si="18"/>
        <v>7999.83</v>
      </c>
      <c r="I449" s="87" t="s">
        <v>373</v>
      </c>
      <c r="O449" s="184"/>
    </row>
    <row r="450" spans="1:15" ht="15" x14ac:dyDescent="0.25">
      <c r="B450" s="12"/>
      <c r="C450" s="23"/>
      <c r="D450" s="34"/>
      <c r="E450" s="23"/>
      <c r="F450" s="36"/>
      <c r="O450" s="184"/>
    </row>
    <row r="451" spans="1:15" ht="26.25" x14ac:dyDescent="0.25">
      <c r="B451" s="22" t="s">
        <v>125</v>
      </c>
      <c r="C451" s="77" t="s">
        <v>896</v>
      </c>
      <c r="D451" s="78"/>
      <c r="E451" s="79"/>
      <c r="F451" s="79"/>
      <c r="G451" s="239" t="s">
        <v>8</v>
      </c>
      <c r="H451" s="240" t="s">
        <v>9</v>
      </c>
      <c r="O451" s="184"/>
    </row>
    <row r="452" spans="1:15" ht="15" x14ac:dyDescent="0.25">
      <c r="B452" s="22"/>
      <c r="C452" s="36"/>
      <c r="D452" s="117" t="s">
        <v>897</v>
      </c>
      <c r="E452" s="23"/>
      <c r="F452" s="149" t="s">
        <v>898</v>
      </c>
      <c r="G452" s="242">
        <v>130240</v>
      </c>
      <c r="H452" s="242">
        <f>SUM(116774.77+15027.71+15000)</f>
        <v>146802.48000000001</v>
      </c>
      <c r="O452" s="184"/>
    </row>
    <row r="453" spans="1:15" ht="15" x14ac:dyDescent="0.25">
      <c r="B453" s="22"/>
      <c r="C453" s="36"/>
      <c r="D453" s="117" t="s">
        <v>899</v>
      </c>
      <c r="E453" s="23"/>
      <c r="F453" s="149" t="s">
        <v>900</v>
      </c>
      <c r="G453" s="242">
        <v>85731</v>
      </c>
      <c r="H453" s="242">
        <f>+G453</f>
        <v>85731</v>
      </c>
      <c r="I453" s="130">
        <f>+H452+H453</f>
        <v>232533.48</v>
      </c>
      <c r="K453" s="82" t="s">
        <v>901</v>
      </c>
      <c r="O453" s="184"/>
    </row>
    <row r="454" spans="1:15" ht="15" x14ac:dyDescent="0.25">
      <c r="B454" s="22"/>
      <c r="C454" s="36"/>
      <c r="D454" s="117" t="s">
        <v>902</v>
      </c>
      <c r="E454" s="23"/>
      <c r="F454" s="149" t="s">
        <v>903</v>
      </c>
      <c r="G454" s="242">
        <v>33601</v>
      </c>
      <c r="H454" s="242">
        <f>+G454</f>
        <v>33601</v>
      </c>
      <c r="I454" s="130"/>
      <c r="O454" s="184"/>
    </row>
    <row r="455" spans="1:15" ht="15" x14ac:dyDescent="0.25">
      <c r="B455" s="12">
        <v>434</v>
      </c>
      <c r="C455" s="23"/>
      <c r="D455" s="185" t="s">
        <v>904</v>
      </c>
      <c r="E455" s="23"/>
      <c r="F455" s="149" t="s">
        <v>905</v>
      </c>
      <c r="G455" s="242">
        <v>7245</v>
      </c>
      <c r="H455" s="242">
        <f>+G455</f>
        <v>7245</v>
      </c>
      <c r="I455" s="130"/>
      <c r="O455" s="184"/>
    </row>
    <row r="456" spans="1:15" ht="15" x14ac:dyDescent="0.25">
      <c r="B456" s="12"/>
      <c r="C456" s="23"/>
      <c r="D456" s="117" t="s">
        <v>906</v>
      </c>
      <c r="E456" s="23"/>
      <c r="F456" s="149" t="s">
        <v>907</v>
      </c>
      <c r="G456" s="242">
        <v>1793</v>
      </c>
      <c r="H456" s="242">
        <f>+G456</f>
        <v>1793</v>
      </c>
      <c r="I456" s="130"/>
      <c r="O456" s="184"/>
    </row>
    <row r="457" spans="1:15" ht="15" x14ac:dyDescent="0.25">
      <c r="B457" s="12">
        <v>435</v>
      </c>
      <c r="C457" s="23"/>
      <c r="D457" s="185" t="s">
        <v>908</v>
      </c>
      <c r="E457" s="23"/>
      <c r="F457" s="149" t="s">
        <v>909</v>
      </c>
      <c r="G457" s="242">
        <v>485</v>
      </c>
      <c r="H457" s="242">
        <f>+G457</f>
        <v>485</v>
      </c>
      <c r="I457" s="130">
        <f>SUM(H454:H457)</f>
        <v>43124</v>
      </c>
      <c r="K457" s="82" t="s">
        <v>910</v>
      </c>
      <c r="O457" s="184"/>
    </row>
    <row r="458" spans="1:15" ht="15" x14ac:dyDescent="0.25">
      <c r="B458" s="12"/>
      <c r="C458" s="23"/>
      <c r="D458" s="185" t="s">
        <v>911</v>
      </c>
      <c r="E458" s="23"/>
      <c r="F458" s="149" t="s">
        <v>912</v>
      </c>
      <c r="G458" s="242">
        <v>9603</v>
      </c>
      <c r="H458" s="242">
        <v>7103</v>
      </c>
      <c r="I458" s="130"/>
      <c r="O458" s="184"/>
    </row>
    <row r="459" spans="1:15" ht="15" x14ac:dyDescent="0.25">
      <c r="B459" s="12"/>
      <c r="C459" s="23"/>
      <c r="D459" s="185" t="s">
        <v>913</v>
      </c>
      <c r="E459" s="23"/>
      <c r="F459" s="149" t="s">
        <v>914</v>
      </c>
      <c r="G459" s="242">
        <v>8628</v>
      </c>
      <c r="H459" s="242">
        <v>8627.5400000000009</v>
      </c>
      <c r="I459" s="130"/>
      <c r="O459" s="184"/>
    </row>
    <row r="460" spans="1:15" ht="15" x14ac:dyDescent="0.25">
      <c r="B460" s="12"/>
      <c r="C460" s="23"/>
      <c r="D460" s="185" t="s">
        <v>915</v>
      </c>
      <c r="E460" s="23"/>
      <c r="F460" s="149" t="s">
        <v>916</v>
      </c>
      <c r="G460" s="242">
        <v>0</v>
      </c>
      <c r="H460" s="242">
        <v>0</v>
      </c>
      <c r="I460" s="130"/>
      <c r="O460" s="184"/>
    </row>
    <row r="461" spans="1:15" ht="15" x14ac:dyDescent="0.25">
      <c r="B461" s="12"/>
      <c r="C461" s="23"/>
      <c r="D461" s="185" t="s">
        <v>917</v>
      </c>
      <c r="E461" s="23"/>
      <c r="F461" s="149" t="s">
        <v>918</v>
      </c>
      <c r="G461" s="242">
        <v>0</v>
      </c>
      <c r="H461" s="242">
        <v>0</v>
      </c>
      <c r="I461" s="130"/>
      <c r="O461" s="184"/>
    </row>
    <row r="462" spans="1:15" ht="15" x14ac:dyDescent="0.25">
      <c r="B462" s="12"/>
      <c r="C462" s="23"/>
      <c r="D462" s="185" t="s">
        <v>919</v>
      </c>
      <c r="E462" s="23"/>
      <c r="F462" s="149" t="s">
        <v>920</v>
      </c>
      <c r="G462" s="242">
        <v>1380</v>
      </c>
      <c r="H462" s="242">
        <v>1380</v>
      </c>
      <c r="I462" s="130"/>
      <c r="O462" s="184"/>
    </row>
    <row r="463" spans="1:15" ht="15" x14ac:dyDescent="0.25">
      <c r="B463" s="12"/>
      <c r="C463" s="23"/>
      <c r="D463" s="185" t="s">
        <v>921</v>
      </c>
      <c r="E463" s="23"/>
      <c r="F463" s="149" t="s">
        <v>922</v>
      </c>
      <c r="G463" s="242">
        <v>8400</v>
      </c>
      <c r="H463" s="242">
        <f>SUM(7073.36+720.72+750)</f>
        <v>8544.08</v>
      </c>
      <c r="I463" s="130"/>
      <c r="O463" s="184"/>
    </row>
    <row r="464" spans="1:15" ht="15" x14ac:dyDescent="0.25">
      <c r="B464" s="12">
        <v>379</v>
      </c>
      <c r="C464" s="23"/>
      <c r="D464" s="117" t="s">
        <v>923</v>
      </c>
      <c r="E464" s="23"/>
      <c r="F464" s="149" t="s">
        <v>924</v>
      </c>
      <c r="G464" s="109">
        <v>0</v>
      </c>
      <c r="H464" s="109">
        <v>10642.35</v>
      </c>
      <c r="I464" s="130"/>
      <c r="O464" s="184"/>
    </row>
    <row r="465" spans="2:15" ht="15" x14ac:dyDescent="0.25">
      <c r="B465" s="12">
        <v>380</v>
      </c>
      <c r="C465" s="23"/>
      <c r="D465" s="117" t="s">
        <v>925</v>
      </c>
      <c r="E465" s="23"/>
      <c r="F465" s="149" t="s">
        <v>926</v>
      </c>
      <c r="G465" s="109">
        <v>10000</v>
      </c>
      <c r="H465" s="109">
        <f>+G465</f>
        <v>10000</v>
      </c>
      <c r="I465" s="130"/>
      <c r="O465" s="184"/>
    </row>
    <row r="466" spans="2:15" ht="15" x14ac:dyDescent="0.25">
      <c r="B466" s="12"/>
      <c r="C466" s="23"/>
      <c r="D466" s="117" t="s">
        <v>927</v>
      </c>
      <c r="E466" s="23"/>
      <c r="F466" s="149" t="s">
        <v>928</v>
      </c>
      <c r="G466" s="109">
        <v>0</v>
      </c>
      <c r="H466" s="109">
        <v>0</v>
      </c>
      <c r="I466" s="130"/>
      <c r="O466" s="184"/>
    </row>
    <row r="467" spans="2:15" ht="15" x14ac:dyDescent="0.25">
      <c r="B467" s="12">
        <v>381</v>
      </c>
      <c r="C467" s="23"/>
      <c r="D467" s="117" t="s">
        <v>929</v>
      </c>
      <c r="E467" s="23"/>
      <c r="F467" s="149" t="s">
        <v>930</v>
      </c>
      <c r="G467" s="109">
        <v>17500</v>
      </c>
      <c r="H467" s="109">
        <f>SUM(26234.66+2500)</f>
        <v>28734.66</v>
      </c>
      <c r="I467" s="130"/>
      <c r="O467" s="184"/>
    </row>
    <row r="468" spans="2:15" ht="15" x14ac:dyDescent="0.25">
      <c r="B468" s="12"/>
      <c r="C468" s="23"/>
      <c r="D468" s="117" t="s">
        <v>931</v>
      </c>
      <c r="E468" s="23"/>
      <c r="F468" s="149" t="s">
        <v>932</v>
      </c>
      <c r="G468" s="109">
        <v>0</v>
      </c>
      <c r="H468" s="109">
        <v>0</v>
      </c>
      <c r="I468" s="130"/>
      <c r="O468" s="184"/>
    </row>
    <row r="469" spans="2:15" ht="15" x14ac:dyDescent="0.25">
      <c r="B469" s="12"/>
      <c r="C469" s="23"/>
      <c r="D469" s="117" t="s">
        <v>933</v>
      </c>
      <c r="E469" s="23"/>
      <c r="F469" s="149" t="s">
        <v>934</v>
      </c>
      <c r="G469" s="109">
        <v>5739</v>
      </c>
      <c r="H469" s="109">
        <v>5738.75</v>
      </c>
      <c r="I469" s="130"/>
      <c r="O469" s="184"/>
    </row>
    <row r="470" spans="2:15" ht="15" x14ac:dyDescent="0.25">
      <c r="B470" s="12"/>
      <c r="C470" s="23"/>
      <c r="D470" s="213" t="s">
        <v>935</v>
      </c>
      <c r="E470" s="23"/>
      <c r="F470" s="217" t="s">
        <v>936</v>
      </c>
      <c r="G470" s="218">
        <v>14559</v>
      </c>
      <c r="H470" s="218">
        <v>14558.56</v>
      </c>
      <c r="I470" s="130"/>
      <c r="O470" s="184"/>
    </row>
    <row r="471" spans="2:15" ht="15" x14ac:dyDescent="0.25">
      <c r="B471" s="12"/>
      <c r="C471" s="23"/>
      <c r="D471" s="117" t="s">
        <v>937</v>
      </c>
      <c r="E471" s="23"/>
      <c r="F471" s="149" t="s">
        <v>938</v>
      </c>
      <c r="G471" s="109">
        <v>4377</v>
      </c>
      <c r="H471" s="109">
        <v>4376.5</v>
      </c>
      <c r="I471" s="130"/>
      <c r="O471" s="184"/>
    </row>
    <row r="472" spans="2:15" ht="15" x14ac:dyDescent="0.25">
      <c r="B472" s="12">
        <v>382</v>
      </c>
      <c r="C472" s="23"/>
      <c r="D472" s="117" t="s">
        <v>939</v>
      </c>
      <c r="E472" s="23"/>
      <c r="F472" s="149" t="s">
        <v>940</v>
      </c>
      <c r="G472" s="109">
        <v>2500</v>
      </c>
      <c r="H472" s="109">
        <f>SUM(1397.68+13.16+1500)</f>
        <v>2910.84</v>
      </c>
      <c r="I472" s="130"/>
      <c r="O472" s="184"/>
    </row>
    <row r="473" spans="2:15" ht="15" x14ac:dyDescent="0.25">
      <c r="B473" s="12"/>
      <c r="C473" s="23"/>
      <c r="D473" s="117" t="s">
        <v>941</v>
      </c>
      <c r="E473" s="23"/>
      <c r="F473" s="149" t="s">
        <v>942</v>
      </c>
      <c r="G473" s="109">
        <v>4591</v>
      </c>
      <c r="H473" s="109">
        <f>+G473</f>
        <v>4591</v>
      </c>
      <c r="I473" s="130"/>
      <c r="O473" s="184"/>
    </row>
    <row r="474" spans="2:15" ht="15" x14ac:dyDescent="0.25">
      <c r="B474" s="12"/>
      <c r="C474" s="23"/>
      <c r="D474" s="117" t="s">
        <v>943</v>
      </c>
      <c r="E474" s="23"/>
      <c r="F474" s="149" t="s">
        <v>944</v>
      </c>
      <c r="G474" s="109">
        <v>2250</v>
      </c>
      <c r="H474" s="109">
        <f>+G474</f>
        <v>2250</v>
      </c>
      <c r="I474" s="130">
        <f>SUM(H458:H475)+H260</f>
        <v>144768.68</v>
      </c>
      <c r="K474" s="82" t="s">
        <v>945</v>
      </c>
      <c r="O474" s="184"/>
    </row>
    <row r="475" spans="2:15" ht="15" x14ac:dyDescent="0.25">
      <c r="B475" s="12"/>
      <c r="C475" s="23"/>
      <c r="D475" s="117" t="s">
        <v>2021</v>
      </c>
      <c r="E475" s="23"/>
      <c r="F475" s="149" t="s">
        <v>2020</v>
      </c>
      <c r="G475" s="109">
        <v>34265</v>
      </c>
      <c r="H475" s="109">
        <f>SUM(32811.4+2500)</f>
        <v>35311.4</v>
      </c>
      <c r="I475" s="130"/>
      <c r="O475" s="184"/>
    </row>
    <row r="476" spans="2:15" ht="15" x14ac:dyDescent="0.25">
      <c r="B476" s="12"/>
      <c r="C476" s="23"/>
      <c r="D476" s="117" t="s">
        <v>946</v>
      </c>
      <c r="E476" s="23"/>
      <c r="F476" s="149" t="s">
        <v>947</v>
      </c>
      <c r="G476" s="242">
        <v>0</v>
      </c>
      <c r="H476" s="242">
        <v>0</v>
      </c>
      <c r="I476" s="130"/>
      <c r="O476" s="184"/>
    </row>
    <row r="477" spans="2:15" ht="15" x14ac:dyDescent="0.25">
      <c r="B477" s="12">
        <v>383</v>
      </c>
      <c r="C477" s="23"/>
      <c r="D477" s="117" t="s">
        <v>948</v>
      </c>
      <c r="E477" s="23"/>
      <c r="F477" s="149" t="s">
        <v>949</v>
      </c>
      <c r="G477" s="109">
        <v>85000</v>
      </c>
      <c r="H477" s="109">
        <f>+G477</f>
        <v>85000</v>
      </c>
      <c r="I477" s="130"/>
      <c r="O477" s="184"/>
    </row>
    <row r="478" spans="2:15" ht="15" x14ac:dyDescent="0.25">
      <c r="B478" s="12">
        <v>384</v>
      </c>
      <c r="C478" s="23"/>
      <c r="D478" s="117" t="s">
        <v>950</v>
      </c>
      <c r="E478" s="23"/>
      <c r="F478" s="149" t="s">
        <v>951</v>
      </c>
      <c r="G478" s="109">
        <v>5821</v>
      </c>
      <c r="H478" s="109">
        <v>5821.41</v>
      </c>
      <c r="I478" s="130"/>
      <c r="O478" s="184"/>
    </row>
    <row r="479" spans="2:15" ht="15" x14ac:dyDescent="0.25">
      <c r="B479" s="12">
        <v>385</v>
      </c>
      <c r="C479" s="23"/>
      <c r="D479" s="117" t="s">
        <v>952</v>
      </c>
      <c r="E479" s="23"/>
      <c r="F479" s="149" t="s">
        <v>953</v>
      </c>
      <c r="G479" s="109">
        <v>0</v>
      </c>
      <c r="H479" s="109">
        <v>0</v>
      </c>
      <c r="I479" s="130"/>
      <c r="O479" s="184"/>
    </row>
    <row r="480" spans="2:15" ht="15" x14ac:dyDescent="0.25">
      <c r="B480" s="12"/>
      <c r="C480" s="23"/>
      <c r="D480" s="117" t="s">
        <v>954</v>
      </c>
      <c r="E480" s="23"/>
      <c r="F480" s="149" t="s">
        <v>955</v>
      </c>
      <c r="G480" s="109">
        <v>22294</v>
      </c>
      <c r="H480" s="109">
        <f>SUM(27772.56+5000)</f>
        <v>32772.559999999998</v>
      </c>
      <c r="I480" s="130"/>
      <c r="O480" s="184"/>
    </row>
    <row r="481" spans="2:15" ht="15" x14ac:dyDescent="0.25">
      <c r="B481" s="12"/>
      <c r="C481" s="23"/>
      <c r="D481" s="117" t="s">
        <v>956</v>
      </c>
      <c r="E481" s="23"/>
      <c r="F481" s="149" t="s">
        <v>957</v>
      </c>
      <c r="G481" s="109">
        <v>6500</v>
      </c>
      <c r="H481" s="109">
        <f>SUM(9260.55+2500)</f>
        <v>11760.55</v>
      </c>
      <c r="I481" s="130"/>
      <c r="O481" s="184"/>
    </row>
    <row r="482" spans="2:15" ht="15" x14ac:dyDescent="0.25">
      <c r="B482" s="12"/>
      <c r="C482" s="23"/>
      <c r="D482" s="117" t="s">
        <v>2022</v>
      </c>
      <c r="E482" s="23"/>
      <c r="F482" s="149" t="s">
        <v>2023</v>
      </c>
      <c r="G482" s="109">
        <v>74871</v>
      </c>
      <c r="H482" s="109">
        <f>SUM(74348.46+2500)</f>
        <v>76848.460000000006</v>
      </c>
      <c r="I482" s="130"/>
      <c r="O482" s="184"/>
    </row>
    <row r="483" spans="2:15" ht="15" x14ac:dyDescent="0.25">
      <c r="B483" s="12">
        <v>386</v>
      </c>
      <c r="C483" s="23"/>
      <c r="D483" s="117" t="s">
        <v>958</v>
      </c>
      <c r="E483" s="23"/>
      <c r="F483" s="149" t="s">
        <v>959</v>
      </c>
      <c r="G483" s="109">
        <v>0</v>
      </c>
      <c r="H483" s="109">
        <v>0</v>
      </c>
      <c r="I483" s="130"/>
      <c r="O483" s="184"/>
    </row>
    <row r="484" spans="2:15" ht="15" hidden="1" x14ac:dyDescent="0.25">
      <c r="B484" s="12">
        <v>387</v>
      </c>
      <c r="C484" s="23"/>
      <c r="D484" s="117" t="s">
        <v>960</v>
      </c>
      <c r="E484" s="23"/>
      <c r="F484" s="149" t="s">
        <v>961</v>
      </c>
      <c r="G484" s="109">
        <v>0</v>
      </c>
      <c r="H484" s="109">
        <v>0</v>
      </c>
      <c r="I484" s="130"/>
      <c r="O484" s="184"/>
    </row>
    <row r="485" spans="2:15" ht="15" hidden="1" x14ac:dyDescent="0.25">
      <c r="B485" s="12">
        <v>388</v>
      </c>
      <c r="C485" s="23"/>
      <c r="D485" s="117" t="s">
        <v>962</v>
      </c>
      <c r="E485" s="23"/>
      <c r="F485" s="149" t="s">
        <v>963</v>
      </c>
      <c r="G485" s="109">
        <v>0</v>
      </c>
      <c r="H485" s="109">
        <v>0</v>
      </c>
      <c r="I485" s="130"/>
      <c r="O485" s="184"/>
    </row>
    <row r="486" spans="2:15" ht="15" hidden="1" x14ac:dyDescent="0.25">
      <c r="B486" s="12">
        <v>389</v>
      </c>
      <c r="C486" s="23"/>
      <c r="D486" s="117" t="s">
        <v>964</v>
      </c>
      <c r="E486" s="23"/>
      <c r="F486" s="149" t="s">
        <v>965</v>
      </c>
      <c r="G486" s="109">
        <v>0</v>
      </c>
      <c r="H486" s="109">
        <v>0</v>
      </c>
      <c r="I486" s="130"/>
      <c r="O486" s="184"/>
    </row>
    <row r="487" spans="2:15" ht="15" hidden="1" x14ac:dyDescent="0.25">
      <c r="B487" s="12">
        <v>390</v>
      </c>
      <c r="C487" s="23"/>
      <c r="D487" s="117" t="s">
        <v>966</v>
      </c>
      <c r="E487" s="23"/>
      <c r="F487" s="149" t="s">
        <v>967</v>
      </c>
      <c r="G487" s="109">
        <v>0</v>
      </c>
      <c r="H487" s="109">
        <v>0</v>
      </c>
      <c r="I487" s="130"/>
      <c r="O487" s="184"/>
    </row>
    <row r="488" spans="2:15" ht="15" x14ac:dyDescent="0.25">
      <c r="B488" s="12">
        <v>391</v>
      </c>
      <c r="C488" s="23"/>
      <c r="D488" s="117" t="s">
        <v>968</v>
      </c>
      <c r="E488" s="23"/>
      <c r="F488" s="149" t="s">
        <v>969</v>
      </c>
      <c r="G488" s="109">
        <v>54632</v>
      </c>
      <c r="H488" s="109">
        <f>+G488</f>
        <v>54632</v>
      </c>
      <c r="I488" s="130"/>
      <c r="O488" s="184"/>
    </row>
    <row r="489" spans="2:15" ht="15" x14ac:dyDescent="0.25">
      <c r="B489" s="12"/>
      <c r="C489" s="23"/>
      <c r="D489" s="117" t="s">
        <v>970</v>
      </c>
      <c r="E489" s="23"/>
      <c r="F489" s="149" t="s">
        <v>971</v>
      </c>
      <c r="G489" s="109">
        <v>10000</v>
      </c>
      <c r="H489" s="109">
        <v>0</v>
      </c>
      <c r="I489" s="130"/>
      <c r="O489" s="184"/>
    </row>
    <row r="490" spans="2:15" ht="15" x14ac:dyDescent="0.25">
      <c r="B490" s="12"/>
      <c r="C490" s="23"/>
      <c r="D490" s="117" t="s">
        <v>972</v>
      </c>
      <c r="E490" s="23"/>
      <c r="F490" s="149" t="s">
        <v>973</v>
      </c>
      <c r="G490" s="109">
        <v>5000</v>
      </c>
      <c r="H490" s="109">
        <v>0</v>
      </c>
      <c r="I490" s="130"/>
      <c r="O490" s="184"/>
    </row>
    <row r="491" spans="2:15" ht="15" x14ac:dyDescent="0.25">
      <c r="B491" s="12"/>
      <c r="C491" s="23"/>
      <c r="D491" s="117" t="s">
        <v>974</v>
      </c>
      <c r="E491" s="23"/>
      <c r="F491" s="149" t="s">
        <v>975</v>
      </c>
      <c r="G491" s="109">
        <v>2500</v>
      </c>
      <c r="H491" s="109">
        <v>0</v>
      </c>
      <c r="I491" s="130"/>
      <c r="O491" s="184"/>
    </row>
    <row r="492" spans="2:15" ht="15" x14ac:dyDescent="0.25">
      <c r="B492" s="12"/>
      <c r="C492" s="23"/>
      <c r="D492" s="117" t="s">
        <v>976</v>
      </c>
      <c r="E492" s="23"/>
      <c r="F492" s="149" t="s">
        <v>977</v>
      </c>
      <c r="G492" s="109">
        <v>2500</v>
      </c>
      <c r="H492" s="109">
        <v>0</v>
      </c>
      <c r="I492" s="130">
        <f>SUM(H476:H492)+H449+H261+H262</f>
        <v>308383.81</v>
      </c>
      <c r="K492" s="82" t="s">
        <v>978</v>
      </c>
      <c r="O492" s="184"/>
    </row>
    <row r="493" spans="2:15" ht="15" x14ac:dyDescent="0.25">
      <c r="B493" s="12">
        <v>392</v>
      </c>
      <c r="C493" s="23"/>
      <c r="D493" s="117" t="s">
        <v>979</v>
      </c>
      <c r="E493" s="23"/>
      <c r="F493" s="149" t="s">
        <v>980</v>
      </c>
      <c r="G493" s="109">
        <v>162740</v>
      </c>
      <c r="H493" s="109">
        <f>SUM(171948.59)</f>
        <v>171948.59</v>
      </c>
      <c r="I493" s="130"/>
      <c r="O493" s="184"/>
    </row>
    <row r="494" spans="2:15" ht="15" x14ac:dyDescent="0.25">
      <c r="B494" s="12"/>
      <c r="C494" s="23"/>
      <c r="D494" s="117" t="s">
        <v>981</v>
      </c>
      <c r="E494" s="23"/>
      <c r="F494" s="149" t="s">
        <v>982</v>
      </c>
      <c r="G494" s="109">
        <v>15000</v>
      </c>
      <c r="H494" s="109">
        <f>SUM(10868.8+2500)</f>
        <v>13368.8</v>
      </c>
      <c r="I494" s="130"/>
      <c r="O494" s="184"/>
    </row>
    <row r="495" spans="2:15" ht="15" x14ac:dyDescent="0.25">
      <c r="B495" s="12"/>
      <c r="C495" s="23"/>
      <c r="D495" s="117" t="s">
        <v>983</v>
      </c>
      <c r="E495" s="23"/>
      <c r="F495" s="149" t="s">
        <v>984</v>
      </c>
      <c r="G495" s="109">
        <v>0</v>
      </c>
      <c r="H495" s="109">
        <v>0</v>
      </c>
      <c r="I495" s="130"/>
      <c r="O495" s="184"/>
    </row>
    <row r="496" spans="2:15" ht="15" x14ac:dyDescent="0.25">
      <c r="B496" s="12"/>
      <c r="C496" s="23"/>
      <c r="D496" s="117" t="s">
        <v>985</v>
      </c>
      <c r="E496" s="23"/>
      <c r="F496" s="149" t="s">
        <v>986</v>
      </c>
      <c r="G496" s="109">
        <v>10000</v>
      </c>
      <c r="H496" s="109">
        <v>0</v>
      </c>
      <c r="I496" s="130"/>
      <c r="O496" s="184"/>
    </row>
    <row r="497" spans="1:15" ht="15" x14ac:dyDescent="0.25">
      <c r="B497" s="12">
        <v>393</v>
      </c>
      <c r="C497" s="23"/>
      <c r="D497" s="117" t="s">
        <v>987</v>
      </c>
      <c r="E497" s="23"/>
      <c r="F497" s="149" t="s">
        <v>988</v>
      </c>
      <c r="G497" s="109">
        <v>0</v>
      </c>
      <c r="H497" s="109">
        <v>0</v>
      </c>
      <c r="I497" s="130"/>
      <c r="O497" s="184"/>
    </row>
    <row r="498" spans="1:15" ht="15" x14ac:dyDescent="0.25">
      <c r="B498" s="12"/>
      <c r="C498" s="23"/>
      <c r="D498" s="117" t="s">
        <v>989</v>
      </c>
      <c r="E498" s="23"/>
      <c r="F498" s="149" t="s">
        <v>990</v>
      </c>
      <c r="G498" s="109">
        <v>3000</v>
      </c>
      <c r="H498" s="109">
        <v>0</v>
      </c>
      <c r="I498" s="130"/>
      <c r="O498" s="184"/>
    </row>
    <row r="499" spans="1:15" ht="15" x14ac:dyDescent="0.25">
      <c r="B499" s="12"/>
      <c r="C499" s="23"/>
      <c r="D499" s="117" t="s">
        <v>991</v>
      </c>
      <c r="E499" s="23"/>
      <c r="F499" s="149" t="s">
        <v>992</v>
      </c>
      <c r="G499" s="109">
        <v>3000</v>
      </c>
      <c r="H499" s="109">
        <v>0</v>
      </c>
      <c r="I499" s="130"/>
      <c r="O499" s="184"/>
    </row>
    <row r="500" spans="1:15" ht="15" x14ac:dyDescent="0.25">
      <c r="B500" s="12"/>
      <c r="C500" s="23"/>
      <c r="D500" s="117" t="s">
        <v>993</v>
      </c>
      <c r="E500" s="23"/>
      <c r="F500" s="149" t="s">
        <v>994</v>
      </c>
      <c r="G500" s="109">
        <v>3000</v>
      </c>
      <c r="H500" s="109">
        <v>0</v>
      </c>
      <c r="I500" s="130"/>
      <c r="O500" s="184"/>
    </row>
    <row r="501" spans="1:15" ht="15" x14ac:dyDescent="0.25">
      <c r="B501" s="12"/>
      <c r="C501" s="23"/>
      <c r="D501" s="117" t="s">
        <v>995</v>
      </c>
      <c r="E501" s="23"/>
      <c r="F501" s="149" t="s">
        <v>996</v>
      </c>
      <c r="G501" s="109">
        <v>26561</v>
      </c>
      <c r="H501" s="109">
        <f>+G501</f>
        <v>26561</v>
      </c>
      <c r="I501" s="130"/>
      <c r="O501" s="184"/>
    </row>
    <row r="502" spans="1:15" ht="15" x14ac:dyDescent="0.25">
      <c r="B502" s="12"/>
      <c r="C502" s="23"/>
      <c r="D502" s="117" t="s">
        <v>997</v>
      </c>
      <c r="E502" s="23"/>
      <c r="F502" s="149" t="s">
        <v>998</v>
      </c>
      <c r="G502" s="109">
        <v>7500</v>
      </c>
      <c r="H502" s="109">
        <v>7500</v>
      </c>
      <c r="I502" s="130"/>
      <c r="O502" s="184"/>
    </row>
    <row r="503" spans="1:15" ht="15" x14ac:dyDescent="0.25">
      <c r="B503" s="12"/>
      <c r="C503" s="23"/>
      <c r="D503" s="117" t="s">
        <v>2024</v>
      </c>
      <c r="E503" s="23"/>
      <c r="F503" s="149" t="s">
        <v>2025</v>
      </c>
      <c r="G503" s="111">
        <v>42183</v>
      </c>
      <c r="H503" s="111">
        <f>+G503</f>
        <v>42183</v>
      </c>
      <c r="I503" s="130">
        <f>SUM(H493:H503)+H263</f>
        <v>270885.39</v>
      </c>
      <c r="K503" s="82" t="s">
        <v>999</v>
      </c>
      <c r="O503" s="184"/>
    </row>
    <row r="504" spans="1:15" ht="15" x14ac:dyDescent="0.25">
      <c r="A504" s="6">
        <v>1</v>
      </c>
      <c r="B504" s="12"/>
      <c r="C504" s="23"/>
      <c r="D504" s="34"/>
      <c r="E504" s="23"/>
      <c r="F504" s="36" t="s">
        <v>50</v>
      </c>
      <c r="G504" s="74">
        <f>SUM(G452:G503)</f>
        <v>924989</v>
      </c>
      <c r="H504" s="231">
        <f>SUM(H452:H503)</f>
        <v>948822.52999999991</v>
      </c>
      <c r="I504" s="87" t="s">
        <v>373</v>
      </c>
      <c r="J504" s="8"/>
      <c r="K504" s="84"/>
      <c r="O504" s="184"/>
    </row>
    <row r="505" spans="1:15" ht="15" x14ac:dyDescent="0.25">
      <c r="B505" s="12"/>
      <c r="C505" s="23"/>
      <c r="D505" s="34"/>
      <c r="E505" s="23"/>
      <c r="F505" s="36"/>
      <c r="O505" s="184"/>
    </row>
    <row r="506" spans="1:15" ht="26.25" x14ac:dyDescent="0.25">
      <c r="B506" s="22" t="s">
        <v>125</v>
      </c>
      <c r="C506" s="77" t="s">
        <v>1000</v>
      </c>
      <c r="D506" s="78"/>
      <c r="E506" s="79"/>
      <c r="F506" s="79"/>
      <c r="G506" s="239" t="s">
        <v>8</v>
      </c>
      <c r="H506" s="240" t="s">
        <v>9</v>
      </c>
      <c r="O506" s="184"/>
    </row>
    <row r="507" spans="1:15" ht="15" x14ac:dyDescent="0.25">
      <c r="B507" s="22"/>
      <c r="C507" s="36"/>
      <c r="D507" s="117" t="s">
        <v>1001</v>
      </c>
      <c r="E507" s="23"/>
      <c r="F507" s="23" t="s">
        <v>1002</v>
      </c>
      <c r="G507" s="208">
        <v>0</v>
      </c>
      <c r="H507" s="208">
        <v>0</v>
      </c>
      <c r="I507" s="130">
        <f>SUM(H341+H507)</f>
        <v>0</v>
      </c>
      <c r="K507" s="82" t="s">
        <v>1003</v>
      </c>
      <c r="O507" s="184"/>
    </row>
    <row r="508" spans="1:15" ht="15" x14ac:dyDescent="0.25">
      <c r="B508" s="22"/>
      <c r="C508" s="36"/>
      <c r="D508" s="117" t="s">
        <v>1004</v>
      </c>
      <c r="E508" s="23"/>
      <c r="F508" s="23" t="s">
        <v>1005</v>
      </c>
      <c r="G508" s="208">
        <v>0</v>
      </c>
      <c r="H508" s="208">
        <v>0</v>
      </c>
      <c r="I508" s="130">
        <f>+H196+H264+H508</f>
        <v>28535</v>
      </c>
      <c r="K508" s="82" t="s">
        <v>1006</v>
      </c>
      <c r="O508" s="184"/>
    </row>
    <row r="509" spans="1:15" ht="15" x14ac:dyDescent="0.25">
      <c r="B509" s="12">
        <v>414</v>
      </c>
      <c r="C509" s="23"/>
      <c r="D509" s="117" t="s">
        <v>1007</v>
      </c>
      <c r="E509" s="23"/>
      <c r="F509" s="23" t="s">
        <v>1008</v>
      </c>
      <c r="G509" s="209">
        <v>0</v>
      </c>
      <c r="H509" s="209">
        <v>0</v>
      </c>
      <c r="I509" s="130">
        <f>H197+H342+H343+H509</f>
        <v>5000</v>
      </c>
      <c r="K509" s="82" t="s">
        <v>1009</v>
      </c>
      <c r="O509" s="184"/>
    </row>
    <row r="510" spans="1:15" ht="15" x14ac:dyDescent="0.25">
      <c r="A510" s="6">
        <v>1</v>
      </c>
      <c r="B510" s="12"/>
      <c r="C510" s="23"/>
      <c r="D510" s="34"/>
      <c r="E510" s="23"/>
      <c r="F510" s="36" t="s">
        <v>50</v>
      </c>
      <c r="G510" s="74">
        <f>SUM(G507:G509)</f>
        <v>0</v>
      </c>
      <c r="H510" s="231">
        <f>SUM(H507:H509)</f>
        <v>0</v>
      </c>
      <c r="I510" s="87" t="s">
        <v>373</v>
      </c>
      <c r="J510" s="8"/>
      <c r="O510" s="184"/>
    </row>
    <row r="511" spans="1:15" ht="15" x14ac:dyDescent="0.25">
      <c r="B511" s="12"/>
      <c r="C511" s="23"/>
      <c r="D511" s="34"/>
      <c r="E511" s="23"/>
      <c r="F511" s="36"/>
      <c r="O511" s="184"/>
    </row>
    <row r="512" spans="1:15" ht="34.5" hidden="1" customHeight="1" x14ac:dyDescent="0.25">
      <c r="B512" s="22" t="s">
        <v>125</v>
      </c>
      <c r="C512" s="36" t="s">
        <v>1010</v>
      </c>
      <c r="D512" s="34"/>
      <c r="E512" s="23"/>
      <c r="F512" s="23"/>
      <c r="G512" s="11" t="s">
        <v>1011</v>
      </c>
      <c r="H512" s="11" t="s">
        <v>1012</v>
      </c>
      <c r="O512" s="184"/>
    </row>
    <row r="513" spans="1:15" ht="12.75" hidden="1" customHeight="1" x14ac:dyDescent="0.25">
      <c r="B513" s="12">
        <v>415</v>
      </c>
      <c r="C513" s="23">
        <v>10</v>
      </c>
      <c r="D513" s="34"/>
      <c r="E513" s="23"/>
      <c r="F513" s="23" t="s">
        <v>1013</v>
      </c>
      <c r="O513" s="184"/>
    </row>
    <row r="514" spans="1:15" ht="12.75" hidden="1" customHeight="1" x14ac:dyDescent="0.25">
      <c r="B514" s="12">
        <v>416</v>
      </c>
      <c r="C514" s="23">
        <v>10</v>
      </c>
      <c r="D514" s="34"/>
      <c r="E514" s="23"/>
      <c r="F514" s="23" t="s">
        <v>1014</v>
      </c>
      <c r="O514" s="184"/>
    </row>
    <row r="515" spans="1:15" ht="12.75" hidden="1" customHeight="1" x14ac:dyDescent="0.25">
      <c r="B515" s="12">
        <v>417</v>
      </c>
      <c r="C515" s="23">
        <v>10</v>
      </c>
      <c r="D515" s="34"/>
      <c r="E515" s="23"/>
      <c r="F515" s="186" t="s">
        <v>1015</v>
      </c>
      <c r="O515" s="184"/>
    </row>
    <row r="516" spans="1:15" ht="12.75" hidden="1" customHeight="1" x14ac:dyDescent="0.25">
      <c r="B516" s="12">
        <v>418</v>
      </c>
      <c r="C516" s="23">
        <v>10</v>
      </c>
      <c r="D516" s="34"/>
      <c r="E516" s="23"/>
      <c r="F516" s="23" t="s">
        <v>1016</v>
      </c>
      <c r="O516" s="184"/>
    </row>
    <row r="517" spans="1:15" ht="12.75" hidden="1" customHeight="1" x14ac:dyDescent="0.25">
      <c r="A517" s="6">
        <v>1</v>
      </c>
      <c r="B517" s="12"/>
      <c r="C517" s="23"/>
      <c r="D517" s="34"/>
      <c r="E517" s="23"/>
      <c r="F517" s="36" t="s">
        <v>50</v>
      </c>
      <c r="O517" s="184"/>
    </row>
    <row r="518" spans="1:15" ht="12.75" hidden="1" customHeight="1" x14ac:dyDescent="0.25">
      <c r="B518" s="12"/>
      <c r="C518" s="23"/>
      <c r="D518" s="34"/>
      <c r="E518" s="23"/>
      <c r="F518" s="36"/>
      <c r="O518" s="184"/>
    </row>
    <row r="519" spans="1:15" ht="26.25" x14ac:dyDescent="0.25">
      <c r="B519" s="22" t="s">
        <v>125</v>
      </c>
      <c r="C519" s="77" t="s">
        <v>1017</v>
      </c>
      <c r="D519" s="78"/>
      <c r="E519" s="79"/>
      <c r="F519" s="79"/>
      <c r="G519" s="239" t="s">
        <v>8</v>
      </c>
      <c r="H519" s="240" t="s">
        <v>9</v>
      </c>
      <c r="O519" s="184"/>
    </row>
    <row r="520" spans="1:15" ht="15" x14ac:dyDescent="0.25">
      <c r="B520" s="12">
        <v>419</v>
      </c>
      <c r="C520" s="23"/>
      <c r="D520" s="185" t="s">
        <v>1018</v>
      </c>
      <c r="E520" s="23"/>
      <c r="F520" s="187" t="s">
        <v>1019</v>
      </c>
      <c r="G520" s="175">
        <f>SUM(80*12)</f>
        <v>960</v>
      </c>
      <c r="H520" s="175">
        <f>SUM(1000+80+80)</f>
        <v>1160</v>
      </c>
      <c r="I520" s="130">
        <f>SUM(H520)</f>
        <v>1160</v>
      </c>
      <c r="K520" s="82" t="s">
        <v>1020</v>
      </c>
      <c r="O520" s="184"/>
    </row>
    <row r="521" spans="1:15" ht="15" x14ac:dyDescent="0.25">
      <c r="B521" s="12"/>
      <c r="C521" s="23"/>
      <c r="D521" s="185" t="s">
        <v>1021</v>
      </c>
      <c r="E521" s="23"/>
      <c r="F521" s="187" t="s">
        <v>1022</v>
      </c>
      <c r="G521" s="175">
        <v>0</v>
      </c>
      <c r="H521" s="175">
        <v>0</v>
      </c>
      <c r="I521" s="130"/>
      <c r="O521" s="184"/>
    </row>
    <row r="522" spans="1:15" ht="15" x14ac:dyDescent="0.25">
      <c r="B522" s="12">
        <v>420</v>
      </c>
      <c r="C522" s="23"/>
      <c r="D522" s="185" t="s">
        <v>1023</v>
      </c>
      <c r="E522" s="23"/>
      <c r="F522" s="187" t="s">
        <v>1024</v>
      </c>
      <c r="G522" s="175">
        <v>3500</v>
      </c>
      <c r="H522" s="175">
        <v>3500</v>
      </c>
      <c r="I522" s="130"/>
      <c r="O522" s="184"/>
    </row>
    <row r="523" spans="1:15" ht="15" x14ac:dyDescent="0.25">
      <c r="B523" s="12">
        <v>421</v>
      </c>
      <c r="C523" s="23"/>
      <c r="D523" s="185" t="s">
        <v>1025</v>
      </c>
      <c r="E523" s="23"/>
      <c r="F523" s="187" t="s">
        <v>1026</v>
      </c>
      <c r="G523" s="175">
        <v>83305</v>
      </c>
      <c r="H523" s="175">
        <f>+G523</f>
        <v>83305</v>
      </c>
      <c r="I523" s="130"/>
      <c r="O523" s="184"/>
    </row>
    <row r="524" spans="1:15" ht="15" x14ac:dyDescent="0.25">
      <c r="B524" s="12">
        <v>422</v>
      </c>
      <c r="C524" s="23"/>
      <c r="D524" s="185" t="s">
        <v>1027</v>
      </c>
      <c r="E524" s="23"/>
      <c r="F524" s="187" t="s">
        <v>1028</v>
      </c>
      <c r="G524" s="175">
        <v>37750</v>
      </c>
      <c r="H524" s="175">
        <v>22500</v>
      </c>
      <c r="I524" s="130"/>
      <c r="O524" s="184"/>
    </row>
    <row r="525" spans="1:15" ht="15" x14ac:dyDescent="0.25">
      <c r="B525" s="12">
        <v>423</v>
      </c>
      <c r="C525" s="23"/>
      <c r="D525" s="185" t="s">
        <v>1029</v>
      </c>
      <c r="E525" s="23"/>
      <c r="F525" s="187" t="s">
        <v>1030</v>
      </c>
      <c r="G525" s="175">
        <v>250</v>
      </c>
      <c r="H525" s="175">
        <v>0</v>
      </c>
      <c r="I525" s="130"/>
      <c r="O525" s="184"/>
    </row>
    <row r="526" spans="1:15" ht="15" x14ac:dyDescent="0.25">
      <c r="B526" s="12">
        <v>424</v>
      </c>
      <c r="C526" s="23"/>
      <c r="D526" s="185" t="s">
        <v>1031</v>
      </c>
      <c r="E526" s="23"/>
      <c r="F526" s="187" t="s">
        <v>1032</v>
      </c>
      <c r="G526" s="175">
        <v>1500</v>
      </c>
      <c r="H526" s="175">
        <f>SUM(541.74+500)</f>
        <v>1041.74</v>
      </c>
      <c r="I526" s="130">
        <f>SUM(H521:H526)</f>
        <v>110346.74</v>
      </c>
      <c r="K526" s="82" t="s">
        <v>1033</v>
      </c>
      <c r="O526" s="184"/>
    </row>
    <row r="527" spans="1:15" ht="15" x14ac:dyDescent="0.25">
      <c r="B527" s="12">
        <v>425</v>
      </c>
      <c r="C527" s="23"/>
      <c r="D527" s="185" t="s">
        <v>1034</v>
      </c>
      <c r="E527" s="23"/>
      <c r="F527" s="187" t="s">
        <v>1035</v>
      </c>
      <c r="G527" s="176">
        <v>13812</v>
      </c>
      <c r="H527" s="176">
        <f>SUM(14327.29-399+980)</f>
        <v>14908.29</v>
      </c>
      <c r="I527" s="130">
        <f>SUM(H527)</f>
        <v>14908.29</v>
      </c>
      <c r="K527" s="82" t="s">
        <v>1036</v>
      </c>
      <c r="O527" s="184"/>
    </row>
    <row r="528" spans="1:15" ht="15" x14ac:dyDescent="0.25">
      <c r="A528" s="6">
        <v>1</v>
      </c>
      <c r="B528" s="12"/>
      <c r="C528" s="23"/>
      <c r="D528" s="34"/>
      <c r="E528" s="23"/>
      <c r="F528" s="36" t="s">
        <v>50</v>
      </c>
      <c r="G528" s="74">
        <f t="shared" ref="G528:H528" si="19">SUM(G520:G527)</f>
        <v>141077</v>
      </c>
      <c r="H528" s="231">
        <f t="shared" si="19"/>
        <v>126415.03</v>
      </c>
      <c r="I528" s="87" t="s">
        <v>373</v>
      </c>
      <c r="J528" s="8"/>
      <c r="O528" s="184"/>
    </row>
    <row r="529" spans="2:15" ht="15" x14ac:dyDescent="0.25">
      <c r="B529" s="12"/>
      <c r="C529" s="23"/>
      <c r="D529" s="34"/>
      <c r="E529" s="23"/>
      <c r="F529" s="36"/>
      <c r="I529" s="130"/>
      <c r="O529" s="184"/>
    </row>
    <row r="530" spans="2:15" ht="26.25" x14ac:dyDescent="0.25">
      <c r="B530" s="22" t="s">
        <v>125</v>
      </c>
      <c r="C530" s="77" t="s">
        <v>1037</v>
      </c>
      <c r="D530" s="78"/>
      <c r="E530" s="79"/>
      <c r="F530" s="79"/>
      <c r="G530" s="239" t="s">
        <v>8</v>
      </c>
      <c r="H530" s="240" t="s">
        <v>9</v>
      </c>
      <c r="I530" s="130"/>
      <c r="O530" s="184"/>
    </row>
    <row r="531" spans="2:15" ht="15" x14ac:dyDescent="0.25">
      <c r="B531" s="12">
        <v>429</v>
      </c>
      <c r="C531" s="23"/>
      <c r="D531" s="185" t="s">
        <v>1038</v>
      </c>
      <c r="E531" s="23"/>
      <c r="F531" s="187" t="s">
        <v>1039</v>
      </c>
      <c r="G531" s="243">
        <v>157850</v>
      </c>
      <c r="H531" s="244">
        <f>+G531</f>
        <v>157850</v>
      </c>
      <c r="I531" s="130"/>
      <c r="O531" s="184"/>
    </row>
    <row r="532" spans="2:15" ht="15" x14ac:dyDescent="0.25">
      <c r="B532" s="12">
        <v>430</v>
      </c>
      <c r="C532" s="23"/>
      <c r="D532" s="185" t="s">
        <v>1040</v>
      </c>
      <c r="E532" s="23"/>
      <c r="F532" s="187" t="s">
        <v>1041</v>
      </c>
      <c r="G532" s="124">
        <v>49646</v>
      </c>
      <c r="H532" s="244">
        <f>+G532</f>
        <v>49646</v>
      </c>
      <c r="I532" s="130">
        <f>SUM(H531:H532)</f>
        <v>207496</v>
      </c>
      <c r="K532" s="82" t="s">
        <v>1042</v>
      </c>
      <c r="O532" s="184"/>
    </row>
    <row r="533" spans="2:15" ht="15" x14ac:dyDescent="0.25">
      <c r="B533" s="12">
        <v>431</v>
      </c>
      <c r="C533" s="23"/>
      <c r="D533" s="185" t="s">
        <v>1043</v>
      </c>
      <c r="E533" s="23"/>
      <c r="F533" s="187" t="s">
        <v>1044</v>
      </c>
      <c r="G533" s="124">
        <v>16619</v>
      </c>
      <c r="H533" s="245">
        <f>SUM(H531*(0.098901+0.00638))</f>
        <v>16618.60585</v>
      </c>
      <c r="I533" s="130"/>
      <c r="O533" s="184"/>
    </row>
    <row r="534" spans="2:15" ht="15" x14ac:dyDescent="0.25">
      <c r="B534" s="12">
        <v>432</v>
      </c>
      <c r="C534" s="23"/>
      <c r="D534" s="185" t="s">
        <v>1045</v>
      </c>
      <c r="E534" s="23"/>
      <c r="F534" s="187" t="s">
        <v>197</v>
      </c>
      <c r="G534" s="124">
        <v>3747</v>
      </c>
      <c r="H534" s="245">
        <f t="shared" ref="H534:H539" si="20">+G534</f>
        <v>3747</v>
      </c>
      <c r="I534" s="130"/>
      <c r="O534" s="184"/>
    </row>
    <row r="535" spans="2:15" ht="15" x14ac:dyDescent="0.25">
      <c r="B535" s="12">
        <v>433</v>
      </c>
      <c r="C535" s="23"/>
      <c r="D535" s="185" t="s">
        <v>1046</v>
      </c>
      <c r="E535" s="23"/>
      <c r="F535" s="187" t="s">
        <v>400</v>
      </c>
      <c r="G535" s="124">
        <v>16690</v>
      </c>
      <c r="H535" s="242">
        <f t="shared" si="20"/>
        <v>16690</v>
      </c>
      <c r="I535" s="130"/>
      <c r="O535" s="184"/>
    </row>
    <row r="536" spans="2:15" ht="15" x14ac:dyDescent="0.25">
      <c r="B536" s="12">
        <v>434</v>
      </c>
      <c r="C536" s="23"/>
      <c r="D536" s="185" t="s">
        <v>1047</v>
      </c>
      <c r="E536" s="23"/>
      <c r="F536" s="187" t="s">
        <v>400</v>
      </c>
      <c r="G536" s="124">
        <v>0</v>
      </c>
      <c r="H536" s="242">
        <f t="shared" si="20"/>
        <v>0</v>
      </c>
      <c r="I536" s="130"/>
      <c r="O536" s="184"/>
    </row>
    <row r="537" spans="2:15" ht="15" x14ac:dyDescent="0.25">
      <c r="B537" s="12">
        <v>435</v>
      </c>
      <c r="C537" s="23"/>
      <c r="D537" s="185" t="s">
        <v>1048</v>
      </c>
      <c r="E537" s="23"/>
      <c r="F537" s="187" t="s">
        <v>405</v>
      </c>
      <c r="G537" s="124">
        <v>970</v>
      </c>
      <c r="H537" s="242">
        <f t="shared" si="20"/>
        <v>970</v>
      </c>
      <c r="I537" s="130"/>
      <c r="O537" s="184"/>
    </row>
    <row r="538" spans="2:15" ht="15" x14ac:dyDescent="0.25">
      <c r="B538" s="12">
        <v>436</v>
      </c>
      <c r="C538" s="23"/>
      <c r="D538" s="185" t="s">
        <v>1049</v>
      </c>
      <c r="E538" s="23"/>
      <c r="F538" s="187" t="s">
        <v>405</v>
      </c>
      <c r="G538" s="124">
        <v>0</v>
      </c>
      <c r="H538" s="242">
        <f t="shared" si="20"/>
        <v>0</v>
      </c>
      <c r="I538" s="130"/>
      <c r="O538" s="184"/>
    </row>
    <row r="539" spans="2:15" ht="15" x14ac:dyDescent="0.25">
      <c r="B539" s="12">
        <v>437</v>
      </c>
      <c r="C539" s="23"/>
      <c r="D539" s="185" t="s">
        <v>1050</v>
      </c>
      <c r="E539" s="23"/>
      <c r="F539" s="187" t="s">
        <v>1051</v>
      </c>
      <c r="G539" s="124">
        <v>0</v>
      </c>
      <c r="H539" s="242">
        <f t="shared" si="20"/>
        <v>0</v>
      </c>
      <c r="I539" s="130"/>
      <c r="O539" s="184"/>
    </row>
    <row r="540" spans="2:15" ht="15" x14ac:dyDescent="0.25">
      <c r="B540" s="12">
        <v>438</v>
      </c>
      <c r="C540" s="23"/>
      <c r="D540" s="185" t="s">
        <v>1052</v>
      </c>
      <c r="E540" s="23"/>
      <c r="F540" s="187" t="s">
        <v>1053</v>
      </c>
      <c r="G540" s="124">
        <v>1500</v>
      </c>
      <c r="H540" s="242">
        <f>SUM(375*4)</f>
        <v>1500</v>
      </c>
      <c r="I540" s="130">
        <f>SUM(H533:H540)</f>
        <v>39525.60585</v>
      </c>
      <c r="K540" s="82" t="s">
        <v>1054</v>
      </c>
      <c r="O540" s="184"/>
    </row>
    <row r="541" spans="2:15" ht="15" x14ac:dyDescent="0.25">
      <c r="B541" s="12">
        <v>439</v>
      </c>
      <c r="C541" s="23"/>
      <c r="D541" s="185" t="s">
        <v>1055</v>
      </c>
      <c r="E541" s="23"/>
      <c r="F541" s="187" t="s">
        <v>1056</v>
      </c>
      <c r="G541" s="124">
        <v>4877</v>
      </c>
      <c r="H541" s="242">
        <v>4977</v>
      </c>
      <c r="I541" s="130"/>
      <c r="O541" s="184"/>
    </row>
    <row r="542" spans="2:15" ht="15" x14ac:dyDescent="0.25">
      <c r="B542" s="12"/>
      <c r="C542" s="23"/>
      <c r="D542" s="185" t="s">
        <v>1057</v>
      </c>
      <c r="E542" s="23"/>
      <c r="F542" s="187" t="s">
        <v>1058</v>
      </c>
      <c r="G542" s="124">
        <v>10600</v>
      </c>
      <c r="H542" s="242">
        <f>SUM(10539.15+63.05+63.05)</f>
        <v>10665.249999999998</v>
      </c>
      <c r="I542" s="130"/>
      <c r="O542" s="184"/>
    </row>
    <row r="543" spans="2:15" ht="15" x14ac:dyDescent="0.25">
      <c r="B543" s="12">
        <v>440</v>
      </c>
      <c r="C543" s="23"/>
      <c r="D543" s="185" t="s">
        <v>1059</v>
      </c>
      <c r="E543" s="23"/>
      <c r="F543" s="187" t="s">
        <v>1060</v>
      </c>
      <c r="G543" s="124">
        <v>3500</v>
      </c>
      <c r="H543" s="242">
        <v>1367.96</v>
      </c>
      <c r="I543" s="130"/>
      <c r="O543" s="184"/>
    </row>
    <row r="544" spans="2:15" ht="15" x14ac:dyDescent="0.25">
      <c r="B544" s="12">
        <v>441</v>
      </c>
      <c r="C544" s="23"/>
      <c r="D544" s="185" t="s">
        <v>1061</v>
      </c>
      <c r="E544" s="23"/>
      <c r="F544" s="187" t="s">
        <v>1062</v>
      </c>
      <c r="G544" s="124">
        <v>1781</v>
      </c>
      <c r="H544" s="242">
        <v>1781.25</v>
      </c>
      <c r="I544" s="130"/>
      <c r="O544" s="184"/>
    </row>
    <row r="545" spans="1:15" ht="15" x14ac:dyDescent="0.25">
      <c r="B545" s="12">
        <v>442</v>
      </c>
      <c r="C545" s="23"/>
      <c r="D545" s="185" t="s">
        <v>1063</v>
      </c>
      <c r="E545" s="23"/>
      <c r="F545" s="187" t="s">
        <v>1064</v>
      </c>
      <c r="G545" s="124">
        <v>5000</v>
      </c>
      <c r="H545" s="242">
        <v>2400</v>
      </c>
      <c r="I545" s="130"/>
      <c r="O545" s="184"/>
    </row>
    <row r="546" spans="1:15" ht="15" x14ac:dyDescent="0.25">
      <c r="B546" s="12">
        <v>443</v>
      </c>
      <c r="C546" s="23"/>
      <c r="D546" s="185" t="s">
        <v>1065</v>
      </c>
      <c r="E546" s="23"/>
      <c r="F546" s="187" t="s">
        <v>1066</v>
      </c>
      <c r="G546" s="124">
        <v>250</v>
      </c>
      <c r="H546" s="242">
        <v>0</v>
      </c>
      <c r="I546" s="130"/>
      <c r="O546" s="184"/>
    </row>
    <row r="547" spans="1:15" ht="15" x14ac:dyDescent="0.25">
      <c r="B547" s="12">
        <v>444</v>
      </c>
      <c r="C547" s="23"/>
      <c r="D547" s="185" t="s">
        <v>1067</v>
      </c>
      <c r="E547" s="23"/>
      <c r="F547" s="187" t="s">
        <v>1068</v>
      </c>
      <c r="G547" s="124">
        <v>3000</v>
      </c>
      <c r="H547" s="242">
        <f>+G547</f>
        <v>3000</v>
      </c>
      <c r="I547" s="130"/>
      <c r="O547" s="184"/>
    </row>
    <row r="548" spans="1:15" ht="15" x14ac:dyDescent="0.25">
      <c r="B548" s="12">
        <v>445</v>
      </c>
      <c r="C548" s="23"/>
      <c r="D548" s="185" t="s">
        <v>1069</v>
      </c>
      <c r="E548" s="23"/>
      <c r="F548" s="187" t="s">
        <v>1070</v>
      </c>
      <c r="G548" s="124">
        <v>0</v>
      </c>
      <c r="H548" s="242">
        <v>0</v>
      </c>
      <c r="I548" s="130">
        <f>SUM(H541:H548)</f>
        <v>24191.46</v>
      </c>
      <c r="K548" s="82" t="s">
        <v>1071</v>
      </c>
      <c r="O548" s="184"/>
    </row>
    <row r="549" spans="1:15" ht="15" x14ac:dyDescent="0.25">
      <c r="B549" s="12">
        <v>446</v>
      </c>
      <c r="C549" s="23"/>
      <c r="D549" s="185" t="s">
        <v>1072</v>
      </c>
      <c r="E549" s="23"/>
      <c r="F549" s="187" t="s">
        <v>1073</v>
      </c>
      <c r="G549" s="124">
        <v>3000</v>
      </c>
      <c r="H549" s="242">
        <v>2250</v>
      </c>
      <c r="I549" s="130"/>
      <c r="O549" s="184"/>
    </row>
    <row r="550" spans="1:15" ht="15" x14ac:dyDescent="0.25">
      <c r="B550" s="12">
        <v>447</v>
      </c>
      <c r="C550" s="23"/>
      <c r="D550" s="185" t="s">
        <v>1074</v>
      </c>
      <c r="E550" s="23"/>
      <c r="F550" s="187" t="s">
        <v>1075</v>
      </c>
      <c r="G550" s="124">
        <v>8000</v>
      </c>
      <c r="H550" s="242">
        <f>SUM(10106.29+1000)</f>
        <v>11106.29</v>
      </c>
      <c r="I550" s="130"/>
      <c r="O550" s="184"/>
    </row>
    <row r="551" spans="1:15" ht="15" x14ac:dyDescent="0.25">
      <c r="B551" s="12">
        <v>448</v>
      </c>
      <c r="C551" s="23"/>
      <c r="D551" s="185" t="s">
        <v>1076</v>
      </c>
      <c r="E551" s="23"/>
      <c r="F551" s="187" t="s">
        <v>1077</v>
      </c>
      <c r="G551" s="124">
        <v>0</v>
      </c>
      <c r="H551" s="242">
        <v>0</v>
      </c>
      <c r="I551" s="130"/>
      <c r="O551" s="184"/>
    </row>
    <row r="552" spans="1:15" ht="15" x14ac:dyDescent="0.25">
      <c r="B552" s="12">
        <v>449</v>
      </c>
      <c r="C552" s="23"/>
      <c r="D552" s="185" t="s">
        <v>1078</v>
      </c>
      <c r="E552" s="23"/>
      <c r="F552" s="187" t="s">
        <v>1079</v>
      </c>
      <c r="G552" s="124">
        <v>0</v>
      </c>
      <c r="H552" s="242">
        <v>0</v>
      </c>
      <c r="I552" s="130">
        <f>SUM(H549:H552)</f>
        <v>13356.29</v>
      </c>
      <c r="K552" s="82" t="s">
        <v>1080</v>
      </c>
      <c r="O552" s="184"/>
    </row>
    <row r="553" spans="1:15" ht="15" x14ac:dyDescent="0.25">
      <c r="B553" s="12">
        <v>450</v>
      </c>
      <c r="C553" s="23"/>
      <c r="D553" s="185" t="s">
        <v>1081</v>
      </c>
      <c r="E553" s="23"/>
      <c r="F553" s="187" t="s">
        <v>1082</v>
      </c>
      <c r="G553" s="200">
        <v>3245</v>
      </c>
      <c r="H553" s="199">
        <v>2379.35</v>
      </c>
      <c r="I553" s="130">
        <f>SUM(H553)</f>
        <v>2379.35</v>
      </c>
      <c r="K553" s="82" t="s">
        <v>1083</v>
      </c>
      <c r="O553" s="184"/>
    </row>
    <row r="554" spans="1:15" ht="15" x14ac:dyDescent="0.25">
      <c r="A554" s="6">
        <v>1</v>
      </c>
      <c r="B554" s="12"/>
      <c r="C554" s="23"/>
      <c r="D554" s="34"/>
      <c r="E554" s="23"/>
      <c r="F554" s="36" t="s">
        <v>50</v>
      </c>
      <c r="G554" s="74">
        <f t="shared" ref="G554:H554" si="21">SUM(G531:G553)</f>
        <v>290275</v>
      </c>
      <c r="H554" s="231">
        <f t="shared" si="21"/>
        <v>286948.70584999997</v>
      </c>
      <c r="I554" s="87" t="s">
        <v>373</v>
      </c>
      <c r="J554" s="8"/>
      <c r="O554" s="184"/>
    </row>
    <row r="555" spans="1:15" ht="15" x14ac:dyDescent="0.25">
      <c r="B555" s="12"/>
      <c r="C555" s="23"/>
      <c r="D555" s="34"/>
      <c r="E555" s="23"/>
      <c r="F555" s="36"/>
      <c r="I555" s="130"/>
      <c r="O555" s="184"/>
    </row>
    <row r="556" spans="1:15" ht="26.25" x14ac:dyDescent="0.25">
      <c r="B556" s="22" t="s">
        <v>125</v>
      </c>
      <c r="C556" s="77" t="s">
        <v>1084</v>
      </c>
      <c r="D556" s="78"/>
      <c r="E556" s="79"/>
      <c r="F556" s="79"/>
      <c r="G556" s="239" t="s">
        <v>8</v>
      </c>
      <c r="H556" s="240" t="s">
        <v>9</v>
      </c>
      <c r="I556" s="130"/>
      <c r="O556" s="184"/>
    </row>
    <row r="557" spans="1:15" ht="15" x14ac:dyDescent="0.25">
      <c r="B557" s="12">
        <v>455</v>
      </c>
      <c r="C557" s="23"/>
      <c r="D557" s="185" t="s">
        <v>1085</v>
      </c>
      <c r="E557" s="23"/>
      <c r="F557" s="187" t="s">
        <v>1086</v>
      </c>
      <c r="G557" s="124">
        <v>120146</v>
      </c>
      <c r="H557" s="244">
        <f>+G557</f>
        <v>120146</v>
      </c>
      <c r="I557" s="130"/>
      <c r="O557" s="184"/>
    </row>
    <row r="558" spans="1:15" ht="15" x14ac:dyDescent="0.25">
      <c r="B558" s="12">
        <v>456</v>
      </c>
      <c r="C558" s="23"/>
      <c r="D558" s="185" t="s">
        <v>1087</v>
      </c>
      <c r="E558" s="23"/>
      <c r="F558" s="187" t="s">
        <v>1088</v>
      </c>
      <c r="G558" s="124">
        <v>0</v>
      </c>
      <c r="H558" s="244">
        <v>0</v>
      </c>
      <c r="I558" s="130">
        <f>SUM(H159+H160+H198+H265+H557+H558)</f>
        <v>176035</v>
      </c>
      <c r="K558" s="82" t="s">
        <v>1089</v>
      </c>
      <c r="O558" s="184"/>
    </row>
    <row r="559" spans="1:15" ht="15" x14ac:dyDescent="0.25">
      <c r="B559" s="12">
        <v>457</v>
      </c>
      <c r="C559" s="23"/>
      <c r="D559" s="185" t="s">
        <v>1090</v>
      </c>
      <c r="E559" s="23"/>
      <c r="F559" s="187" t="s">
        <v>156</v>
      </c>
      <c r="G559" s="124">
        <v>12649</v>
      </c>
      <c r="H559" s="245">
        <f>SUM(H557*(0.098901+0.00638))</f>
        <v>12649.091026</v>
      </c>
      <c r="I559" s="130"/>
      <c r="O559" s="184"/>
    </row>
    <row r="560" spans="1:15" ht="15" x14ac:dyDescent="0.25">
      <c r="B560" s="12">
        <v>458</v>
      </c>
      <c r="C560" s="23"/>
      <c r="D560" s="185" t="s">
        <v>1091</v>
      </c>
      <c r="E560" s="23"/>
      <c r="F560" s="187" t="s">
        <v>197</v>
      </c>
      <c r="G560" s="124">
        <v>2852</v>
      </c>
      <c r="H560" s="245">
        <f>+G560</f>
        <v>2852</v>
      </c>
      <c r="I560" s="130"/>
      <c r="O560" s="184"/>
    </row>
    <row r="561" spans="1:15" ht="15" x14ac:dyDescent="0.25">
      <c r="B561" s="12">
        <v>459</v>
      </c>
      <c r="C561" s="23"/>
      <c r="D561" s="185" t="s">
        <v>1092</v>
      </c>
      <c r="E561" s="23"/>
      <c r="F561" s="187" t="s">
        <v>400</v>
      </c>
      <c r="G561" s="124">
        <v>8430</v>
      </c>
      <c r="H561" s="244">
        <f>+G561</f>
        <v>8430</v>
      </c>
      <c r="I561" s="130"/>
      <c r="O561" s="184"/>
    </row>
    <row r="562" spans="1:15" ht="15" x14ac:dyDescent="0.25">
      <c r="B562" s="12">
        <v>460</v>
      </c>
      <c r="C562" s="23"/>
      <c r="D562" s="185" t="s">
        <v>1093</v>
      </c>
      <c r="E562" s="23"/>
      <c r="F562" s="187" t="s">
        <v>400</v>
      </c>
      <c r="G562" s="124">
        <v>0</v>
      </c>
      <c r="H562" s="244">
        <v>0</v>
      </c>
      <c r="I562" s="130"/>
      <c r="O562" s="184"/>
    </row>
    <row r="563" spans="1:15" ht="15" x14ac:dyDescent="0.25">
      <c r="B563" s="12">
        <v>461</v>
      </c>
      <c r="C563" s="23"/>
      <c r="D563" s="185" t="s">
        <v>1094</v>
      </c>
      <c r="E563" s="23"/>
      <c r="F563" s="187" t="s">
        <v>405</v>
      </c>
      <c r="G563" s="124">
        <v>460</v>
      </c>
      <c r="H563" s="244">
        <f>+G563</f>
        <v>460</v>
      </c>
      <c r="I563" s="130"/>
      <c r="O563" s="184"/>
    </row>
    <row r="564" spans="1:15" ht="15" x14ac:dyDescent="0.25">
      <c r="B564" s="12">
        <v>462</v>
      </c>
      <c r="C564" s="23"/>
      <c r="D564" s="185" t="s">
        <v>1095</v>
      </c>
      <c r="E564" s="23"/>
      <c r="F564" s="187" t="s">
        <v>405</v>
      </c>
      <c r="G564" s="124">
        <v>0</v>
      </c>
      <c r="H564" s="244">
        <v>0</v>
      </c>
      <c r="I564" s="130">
        <f>SUM(H161+H162+H199+H200+H266+H267+H268+H269+H559+H560+H561+H562+H563+H564)</f>
        <v>49653.091026000002</v>
      </c>
      <c r="K564" s="82" t="s">
        <v>1096</v>
      </c>
      <c r="O564" s="184"/>
    </row>
    <row r="565" spans="1:15" ht="15" x14ac:dyDescent="0.25">
      <c r="B565" s="12">
        <v>463</v>
      </c>
      <c r="C565" s="23"/>
      <c r="D565" s="185" t="s">
        <v>1097</v>
      </c>
      <c r="E565" s="23"/>
      <c r="F565" s="187" t="s">
        <v>1098</v>
      </c>
      <c r="G565" s="124">
        <v>7000</v>
      </c>
      <c r="H565" s="244">
        <f>SUM(5165.8+500)</f>
        <v>5665.8</v>
      </c>
      <c r="I565" s="130"/>
      <c r="O565" s="184"/>
    </row>
    <row r="566" spans="1:15" ht="15" x14ac:dyDescent="0.25">
      <c r="B566" s="12">
        <v>464</v>
      </c>
      <c r="C566" s="23"/>
      <c r="D566" s="185" t="s">
        <v>1099</v>
      </c>
      <c r="E566" s="23"/>
      <c r="F566" s="187" t="s">
        <v>1100</v>
      </c>
      <c r="G566" s="124">
        <v>1000</v>
      </c>
      <c r="H566" s="244">
        <v>0</v>
      </c>
      <c r="I566" s="130"/>
      <c r="O566" s="184"/>
    </row>
    <row r="567" spans="1:15" ht="15" x14ac:dyDescent="0.25">
      <c r="B567" s="12">
        <v>465</v>
      </c>
      <c r="C567" s="23"/>
      <c r="D567" s="185" t="s">
        <v>1101</v>
      </c>
      <c r="E567" s="23"/>
      <c r="F567" s="187" t="s">
        <v>1102</v>
      </c>
      <c r="G567" s="124">
        <v>500</v>
      </c>
      <c r="H567" s="244">
        <v>48.84</v>
      </c>
      <c r="I567" s="130">
        <f>SUM(H565:H567)+H270</f>
        <v>5714.64</v>
      </c>
      <c r="K567" s="82" t="s">
        <v>1103</v>
      </c>
      <c r="O567" s="184"/>
    </row>
    <row r="568" spans="1:15" ht="15" x14ac:dyDescent="0.25">
      <c r="B568" s="12">
        <v>466</v>
      </c>
      <c r="C568" s="23"/>
      <c r="D568" s="185" t="s">
        <v>1104</v>
      </c>
      <c r="E568" s="23"/>
      <c r="F568" s="187" t="s">
        <v>1105</v>
      </c>
      <c r="G568" s="124">
        <v>500</v>
      </c>
      <c r="H568" s="244">
        <v>0</v>
      </c>
      <c r="I568" s="130">
        <f>SUM(H568)</f>
        <v>0</v>
      </c>
      <c r="K568" s="82" t="s">
        <v>1106</v>
      </c>
      <c r="O568" s="184"/>
    </row>
    <row r="569" spans="1:15" ht="15" x14ac:dyDescent="0.25">
      <c r="B569" s="12">
        <v>467</v>
      </c>
      <c r="C569" s="23"/>
      <c r="D569" s="185" t="s">
        <v>1107</v>
      </c>
      <c r="E569" s="23"/>
      <c r="F569" s="187" t="s">
        <v>1108</v>
      </c>
      <c r="G569" s="124">
        <v>0</v>
      </c>
      <c r="H569" s="244">
        <v>0</v>
      </c>
      <c r="I569" s="130">
        <f>SUM(H569)</f>
        <v>0</v>
      </c>
      <c r="K569" s="82" t="s">
        <v>1109</v>
      </c>
      <c r="O569" s="184"/>
    </row>
    <row r="570" spans="1:15" ht="15" x14ac:dyDescent="0.25">
      <c r="B570" s="12">
        <v>468</v>
      </c>
      <c r="C570" s="23"/>
      <c r="D570" s="185" t="s">
        <v>1110</v>
      </c>
      <c r="E570" s="23"/>
      <c r="F570" s="187" t="s">
        <v>1111</v>
      </c>
      <c r="G570" s="200">
        <v>500</v>
      </c>
      <c r="H570" s="246">
        <v>405</v>
      </c>
      <c r="I570" s="130">
        <f>SUM(H570)</f>
        <v>405</v>
      </c>
      <c r="K570" s="82" t="s">
        <v>1112</v>
      </c>
      <c r="O570" s="184"/>
    </row>
    <row r="571" spans="1:15" ht="15" x14ac:dyDescent="0.25">
      <c r="A571" s="6">
        <v>1</v>
      </c>
      <c r="B571" s="12"/>
      <c r="C571" s="23"/>
      <c r="D571" s="34"/>
      <c r="E571" s="23"/>
      <c r="F571" s="36" t="s">
        <v>50</v>
      </c>
      <c r="G571" s="74">
        <f t="shared" ref="G571" si="22">SUM(G557:G570)</f>
        <v>154037</v>
      </c>
      <c r="H571" s="231">
        <f>SUM(H557:H570)</f>
        <v>150656.73102599999</v>
      </c>
      <c r="I571" s="87" t="s">
        <v>373</v>
      </c>
      <c r="J571" s="8"/>
      <c r="L571" s="30"/>
      <c r="O571" s="184"/>
    </row>
    <row r="572" spans="1:15" ht="15" x14ac:dyDescent="0.25">
      <c r="B572" s="12"/>
      <c r="C572" s="23"/>
      <c r="D572" s="34"/>
      <c r="E572" s="23"/>
      <c r="F572" s="36"/>
      <c r="O572" s="184"/>
    </row>
    <row r="573" spans="1:15" ht="26.25" x14ac:dyDescent="0.25">
      <c r="B573" s="22" t="s">
        <v>125</v>
      </c>
      <c r="C573" s="77" t="s">
        <v>1113</v>
      </c>
      <c r="D573" s="78"/>
      <c r="E573" s="79"/>
      <c r="F573" s="79"/>
      <c r="G573" s="239" t="s">
        <v>8</v>
      </c>
      <c r="H573" s="240" t="s">
        <v>9</v>
      </c>
      <c r="O573" s="184"/>
    </row>
    <row r="574" spans="1:15" ht="15" x14ac:dyDescent="0.25">
      <c r="B574" s="22"/>
      <c r="C574" s="23"/>
      <c r="D574" s="117" t="s">
        <v>1114</v>
      </c>
      <c r="E574" s="23"/>
      <c r="F574" s="23" t="s">
        <v>1115</v>
      </c>
      <c r="G574" s="8">
        <v>13515</v>
      </c>
      <c r="H574" s="118">
        <v>13515</v>
      </c>
      <c r="O574" s="184"/>
    </row>
    <row r="575" spans="1:15" ht="15" x14ac:dyDescent="0.25">
      <c r="B575" s="12">
        <v>472</v>
      </c>
      <c r="C575" s="23"/>
      <c r="D575" s="117" t="s">
        <v>1116</v>
      </c>
      <c r="E575" s="23"/>
      <c r="F575" s="23" t="s">
        <v>1117</v>
      </c>
      <c r="G575" s="8">
        <v>98363</v>
      </c>
      <c r="H575" s="118">
        <v>98363</v>
      </c>
      <c r="I575" s="130">
        <f>SUM(H574+H575)</f>
        <v>111878</v>
      </c>
      <c r="K575" s="82" t="s">
        <v>1118</v>
      </c>
      <c r="O575" s="184"/>
    </row>
    <row r="576" spans="1:15" ht="15" x14ac:dyDescent="0.25">
      <c r="B576" s="12"/>
      <c r="C576" s="23"/>
      <c r="D576" s="117" t="s">
        <v>1119</v>
      </c>
      <c r="E576" s="23"/>
      <c r="F576" s="23" t="s">
        <v>1120</v>
      </c>
      <c r="G576" s="8">
        <v>20000</v>
      </c>
      <c r="H576" s="118">
        <f>SUM(20256.37+5000)</f>
        <v>25256.37</v>
      </c>
      <c r="I576" s="130">
        <f>H576</f>
        <v>25256.37</v>
      </c>
      <c r="K576" s="82" t="s">
        <v>1121</v>
      </c>
      <c r="O576" s="184"/>
    </row>
    <row r="577" spans="1:15" ht="15" x14ac:dyDescent="0.25">
      <c r="B577" s="12"/>
      <c r="C577" s="23"/>
      <c r="D577" s="117" t="s">
        <v>1122</v>
      </c>
      <c r="E577" s="23"/>
      <c r="F577" s="23" t="s">
        <v>1123</v>
      </c>
      <c r="G577" s="8">
        <v>5000</v>
      </c>
      <c r="H577" s="118">
        <v>210</v>
      </c>
      <c r="I577" s="130">
        <f>H577</f>
        <v>210</v>
      </c>
      <c r="K577" s="82" t="s">
        <v>1124</v>
      </c>
      <c r="O577" s="184"/>
    </row>
    <row r="578" spans="1:15" ht="15" hidden="1" x14ac:dyDescent="0.25">
      <c r="B578" s="12"/>
      <c r="C578" s="23"/>
      <c r="D578" s="117" t="s">
        <v>1125</v>
      </c>
      <c r="E578" s="23"/>
      <c r="F578" s="23" t="s">
        <v>1126</v>
      </c>
      <c r="G578" s="8">
        <v>0</v>
      </c>
      <c r="H578" s="118">
        <v>0</v>
      </c>
      <c r="I578" s="130">
        <f>H578</f>
        <v>0</v>
      </c>
      <c r="K578" s="82" t="s">
        <v>1127</v>
      </c>
      <c r="O578" s="184"/>
    </row>
    <row r="579" spans="1:15" ht="15" x14ac:dyDescent="0.25">
      <c r="B579" s="12">
        <v>473</v>
      </c>
      <c r="C579" s="23"/>
      <c r="D579" s="117" t="s">
        <v>1128</v>
      </c>
      <c r="E579" s="23"/>
      <c r="F579" s="23" t="s">
        <v>1129</v>
      </c>
      <c r="G579" s="75">
        <v>80248</v>
      </c>
      <c r="H579" s="119">
        <v>80247.5</v>
      </c>
      <c r="I579" s="130">
        <f>H579</f>
        <v>80247.5</v>
      </c>
      <c r="K579" s="82" t="s">
        <v>1130</v>
      </c>
      <c r="O579" s="184"/>
    </row>
    <row r="580" spans="1:15" ht="15" x14ac:dyDescent="0.25">
      <c r="A580" s="6">
        <v>1</v>
      </c>
      <c r="B580" s="12"/>
      <c r="C580" s="23"/>
      <c r="D580" s="34"/>
      <c r="E580" s="23"/>
      <c r="F580" s="36" t="s">
        <v>50</v>
      </c>
      <c r="G580" s="74">
        <f>SUM(G574:G579)</f>
        <v>217126</v>
      </c>
      <c r="H580" s="231">
        <f>SUM(H574:H579)</f>
        <v>217591.87</v>
      </c>
      <c r="I580" s="87" t="s">
        <v>373</v>
      </c>
      <c r="O580" s="184"/>
    </row>
    <row r="581" spans="1:15" ht="15" x14ac:dyDescent="0.25">
      <c r="B581" s="12"/>
      <c r="C581" s="23"/>
      <c r="D581" s="34"/>
      <c r="E581" s="23"/>
      <c r="F581" s="36"/>
      <c r="I581" s="87"/>
      <c r="O581" s="184"/>
    </row>
    <row r="582" spans="1:15" ht="25.5" x14ac:dyDescent="0.25">
      <c r="B582" s="12"/>
      <c r="C582" s="77" t="s">
        <v>2042</v>
      </c>
      <c r="D582" s="78"/>
      <c r="E582" s="79"/>
      <c r="F582" s="79"/>
      <c r="G582" s="239" t="s">
        <v>8</v>
      </c>
      <c r="H582" s="240" t="s">
        <v>9</v>
      </c>
      <c r="I582" s="87"/>
      <c r="O582" s="184"/>
    </row>
    <row r="583" spans="1:15" ht="15" x14ac:dyDescent="0.25">
      <c r="B583" s="12"/>
      <c r="C583" s="23"/>
      <c r="D583" s="21" t="s">
        <v>2026</v>
      </c>
      <c r="F583" s="6" t="s">
        <v>2027</v>
      </c>
      <c r="G583" s="175">
        <v>110838</v>
      </c>
      <c r="H583" s="258">
        <f>+G583</f>
        <v>110838</v>
      </c>
      <c r="I583" s="130">
        <f>H583</f>
        <v>110838</v>
      </c>
      <c r="K583" s="82" t="s">
        <v>2043</v>
      </c>
      <c r="O583" s="184"/>
    </row>
    <row r="584" spans="1:15" ht="15" x14ac:dyDescent="0.25">
      <c r="B584" s="12"/>
      <c r="C584" s="23"/>
      <c r="D584" s="21" t="s">
        <v>2028</v>
      </c>
      <c r="F584" s="255" t="s">
        <v>2029</v>
      </c>
      <c r="G584" s="175">
        <v>11669</v>
      </c>
      <c r="H584" s="259">
        <f>+G584</f>
        <v>11669</v>
      </c>
      <c r="I584" s="87"/>
      <c r="O584" s="184"/>
    </row>
    <row r="585" spans="1:15" ht="15" x14ac:dyDescent="0.25">
      <c r="B585" s="12"/>
      <c r="C585" s="23"/>
      <c r="D585" s="21" t="s">
        <v>2030</v>
      </c>
      <c r="F585" s="255" t="s">
        <v>2031</v>
      </c>
      <c r="G585" s="175">
        <v>2631</v>
      </c>
      <c r="H585" s="259">
        <f>+G585</f>
        <v>2631</v>
      </c>
      <c r="I585" s="87"/>
      <c r="O585" s="184"/>
    </row>
    <row r="586" spans="1:15" ht="15" x14ac:dyDescent="0.25">
      <c r="B586" s="12"/>
      <c r="C586" s="23"/>
      <c r="D586" s="21" t="s">
        <v>2032</v>
      </c>
      <c r="F586" s="255" t="s">
        <v>2033</v>
      </c>
      <c r="G586" s="175">
        <v>9573</v>
      </c>
      <c r="H586" s="258">
        <f>+G586</f>
        <v>9573</v>
      </c>
      <c r="I586" s="87"/>
      <c r="O586" s="184"/>
    </row>
    <row r="587" spans="1:15" ht="15" x14ac:dyDescent="0.25">
      <c r="B587" s="12"/>
      <c r="C587" s="23"/>
      <c r="D587" s="21" t="s">
        <v>2034</v>
      </c>
      <c r="F587" s="255" t="s">
        <v>2035</v>
      </c>
      <c r="G587" s="175">
        <v>460</v>
      </c>
      <c r="H587" s="258">
        <f>+G587</f>
        <v>460</v>
      </c>
      <c r="I587" s="130">
        <f>SUM(H584:H587)</f>
        <v>24333</v>
      </c>
      <c r="K587" s="82" t="s">
        <v>2044</v>
      </c>
      <c r="O587" s="184"/>
    </row>
    <row r="588" spans="1:15" ht="15" x14ac:dyDescent="0.25">
      <c r="B588" s="12"/>
      <c r="C588" s="23"/>
      <c r="D588" s="21" t="s">
        <v>2036</v>
      </c>
      <c r="F588" s="255" t="s">
        <v>2037</v>
      </c>
      <c r="G588" s="175">
        <v>500</v>
      </c>
      <c r="H588" s="260">
        <v>0</v>
      </c>
      <c r="I588" s="87"/>
      <c r="O588" s="184"/>
    </row>
    <row r="589" spans="1:15" ht="15" x14ac:dyDescent="0.25">
      <c r="B589" s="12"/>
      <c r="C589" s="23"/>
      <c r="D589" s="21" t="s">
        <v>2038</v>
      </c>
      <c r="F589" s="255" t="s">
        <v>2039</v>
      </c>
      <c r="G589" s="175">
        <v>50</v>
      </c>
      <c r="H589" s="260">
        <v>0</v>
      </c>
      <c r="I589" s="130">
        <f>SUM(H588+H589)</f>
        <v>0</v>
      </c>
      <c r="K589" s="82" t="s">
        <v>2045</v>
      </c>
      <c r="O589" s="184"/>
    </row>
    <row r="590" spans="1:15" ht="15" x14ac:dyDescent="0.25">
      <c r="B590" s="12"/>
      <c r="C590" s="23"/>
      <c r="D590" s="21" t="s">
        <v>2040</v>
      </c>
      <c r="F590" s="255" t="s">
        <v>2041</v>
      </c>
      <c r="G590" s="176">
        <v>500</v>
      </c>
      <c r="H590" s="261">
        <v>0</v>
      </c>
      <c r="I590" s="256">
        <f>+H590</f>
        <v>0</v>
      </c>
      <c r="K590" s="82" t="s">
        <v>2046</v>
      </c>
      <c r="O590" s="184"/>
    </row>
    <row r="591" spans="1:15" ht="15" x14ac:dyDescent="0.25">
      <c r="B591" s="12"/>
      <c r="C591" s="23"/>
      <c r="D591" s="21"/>
      <c r="F591" s="255"/>
      <c r="G591" s="74">
        <f>SUM(G583:G590)</f>
        <v>136221</v>
      </c>
      <c r="H591" s="257">
        <f>SUM(H583:H590)</f>
        <v>135171</v>
      </c>
      <c r="I591" s="87"/>
      <c r="O591" s="184"/>
    </row>
    <row r="592" spans="1:15" ht="15" x14ac:dyDescent="0.25">
      <c r="B592" s="12"/>
      <c r="C592" s="23"/>
      <c r="D592" s="21"/>
      <c r="F592" s="255"/>
      <c r="I592" s="87"/>
      <c r="O592" s="184"/>
    </row>
    <row r="593" spans="2:15" ht="26.25" x14ac:dyDescent="0.25">
      <c r="B593" s="22" t="s">
        <v>125</v>
      </c>
      <c r="C593" s="77" t="s">
        <v>1131</v>
      </c>
      <c r="D593" s="78"/>
      <c r="E593" s="79"/>
      <c r="F593" s="79"/>
      <c r="G593" s="239" t="s">
        <v>8</v>
      </c>
      <c r="H593" s="240" t="s">
        <v>9</v>
      </c>
      <c r="O593" s="184"/>
    </row>
    <row r="594" spans="2:15" ht="15" x14ac:dyDescent="0.25">
      <c r="B594" s="12">
        <v>474</v>
      </c>
      <c r="C594" s="23"/>
      <c r="D594" s="185" t="s">
        <v>1132</v>
      </c>
      <c r="E594" s="23"/>
      <c r="F594" s="187" t="s">
        <v>1133</v>
      </c>
      <c r="G594" s="175">
        <v>444249</v>
      </c>
      <c r="H594" s="175">
        <f>+G594</f>
        <v>444249</v>
      </c>
      <c r="O594" s="184"/>
    </row>
    <row r="595" spans="2:15" ht="15" x14ac:dyDescent="0.25">
      <c r="B595" s="12">
        <v>475</v>
      </c>
      <c r="C595" s="23"/>
      <c r="D595" s="185" t="s">
        <v>1134</v>
      </c>
      <c r="E595" s="23"/>
      <c r="F595" s="187" t="s">
        <v>1135</v>
      </c>
      <c r="G595" s="175">
        <v>124821</v>
      </c>
      <c r="H595" s="175">
        <f>+G595</f>
        <v>124821</v>
      </c>
      <c r="I595" s="130">
        <f>SUM(H594:H595)</f>
        <v>569070</v>
      </c>
      <c r="K595" s="82" t="s">
        <v>1136</v>
      </c>
      <c r="O595" s="184"/>
    </row>
    <row r="596" spans="2:15" ht="15" x14ac:dyDescent="0.25">
      <c r="B596" s="12">
        <v>476</v>
      </c>
      <c r="C596" s="23"/>
      <c r="D596" s="185" t="s">
        <v>1137</v>
      </c>
      <c r="E596" s="23"/>
      <c r="F596" s="187" t="s">
        <v>1138</v>
      </c>
      <c r="G596" s="245">
        <f>SUM(G594*(0.098901+0.00638))</f>
        <v>46770.978969000003</v>
      </c>
      <c r="H596" s="245">
        <f>SUM(H594*(0.098901+0.00638))</f>
        <v>46770.978969000003</v>
      </c>
      <c r="I596" s="130"/>
      <c r="O596" s="184"/>
    </row>
    <row r="597" spans="2:15" ht="15" x14ac:dyDescent="0.25">
      <c r="B597" s="12">
        <v>477</v>
      </c>
      <c r="C597" s="23"/>
      <c r="D597" s="185" t="s">
        <v>1139</v>
      </c>
      <c r="E597" s="23"/>
      <c r="F597" s="187" t="s">
        <v>197</v>
      </c>
      <c r="G597" s="245">
        <v>10545</v>
      </c>
      <c r="H597" s="245">
        <f>+G597</f>
        <v>10545</v>
      </c>
      <c r="I597" s="130"/>
      <c r="O597" s="184"/>
    </row>
    <row r="598" spans="2:15" ht="15" x14ac:dyDescent="0.25">
      <c r="B598" s="12">
        <v>478</v>
      </c>
      <c r="C598" s="23"/>
      <c r="D598" s="185" t="s">
        <v>1140</v>
      </c>
      <c r="E598" s="23"/>
      <c r="F598" s="187" t="s">
        <v>400</v>
      </c>
      <c r="G598" s="242">
        <v>80481</v>
      </c>
      <c r="H598" s="242">
        <f>+G598</f>
        <v>80481</v>
      </c>
      <c r="I598" s="130"/>
      <c r="O598" s="184"/>
    </row>
    <row r="599" spans="2:15" ht="15" x14ac:dyDescent="0.25">
      <c r="B599" s="12">
        <v>479</v>
      </c>
      <c r="C599" s="23"/>
      <c r="D599" s="185" t="s">
        <v>1141</v>
      </c>
      <c r="E599" s="23"/>
      <c r="F599" s="187" t="s">
        <v>400</v>
      </c>
      <c r="G599" s="242">
        <v>31155</v>
      </c>
      <c r="H599" s="242">
        <f>+G599</f>
        <v>31155</v>
      </c>
      <c r="I599" s="130"/>
      <c r="O599" s="184"/>
    </row>
    <row r="600" spans="2:15" ht="15" x14ac:dyDescent="0.25">
      <c r="B600" s="12">
        <v>480</v>
      </c>
      <c r="C600" s="23"/>
      <c r="D600" s="185" t="s">
        <v>1142</v>
      </c>
      <c r="E600" s="23"/>
      <c r="F600" s="187" t="s">
        <v>405</v>
      </c>
      <c r="G600" s="242">
        <v>5921</v>
      </c>
      <c r="H600" s="242">
        <f>+G600</f>
        <v>5921</v>
      </c>
      <c r="I600" s="130"/>
      <c r="O600" s="184"/>
    </row>
    <row r="601" spans="2:15" ht="15" x14ac:dyDescent="0.25">
      <c r="B601" s="12">
        <v>481</v>
      </c>
      <c r="C601" s="23"/>
      <c r="D601" s="185" t="s">
        <v>1143</v>
      </c>
      <c r="E601" s="23"/>
      <c r="F601" s="187" t="s">
        <v>405</v>
      </c>
      <c r="G601" s="242">
        <v>3427</v>
      </c>
      <c r="H601" s="242">
        <f>+G601</f>
        <v>3427</v>
      </c>
      <c r="I601" s="130"/>
      <c r="O601" s="184"/>
    </row>
    <row r="602" spans="2:15" ht="15" x14ac:dyDescent="0.25">
      <c r="B602" s="12">
        <v>482</v>
      </c>
      <c r="C602" s="23"/>
      <c r="D602" s="185" t="s">
        <v>1144</v>
      </c>
      <c r="E602" s="23"/>
      <c r="F602" s="187" t="s">
        <v>1145</v>
      </c>
      <c r="G602" s="242">
        <v>10000</v>
      </c>
      <c r="H602" s="242">
        <f>SUM(11286+3461)</f>
        <v>14747</v>
      </c>
      <c r="I602" s="130">
        <f>SUM(H596:H602)</f>
        <v>193046.97896899999</v>
      </c>
      <c r="K602" s="82" t="s">
        <v>1146</v>
      </c>
      <c r="O602" s="184"/>
    </row>
    <row r="603" spans="2:15" ht="15" x14ac:dyDescent="0.25">
      <c r="B603" s="12">
        <v>483</v>
      </c>
      <c r="C603" s="23"/>
      <c r="D603" s="185" t="s">
        <v>1147</v>
      </c>
      <c r="E603" s="23"/>
      <c r="F603" s="187" t="s">
        <v>1148</v>
      </c>
      <c r="G603" s="242">
        <v>3000</v>
      </c>
      <c r="H603" s="242">
        <v>658</v>
      </c>
      <c r="I603" s="130"/>
      <c r="O603" s="184"/>
    </row>
    <row r="604" spans="2:15" ht="15" x14ac:dyDescent="0.25">
      <c r="B604" s="12">
        <v>484</v>
      </c>
      <c r="C604" s="23"/>
      <c r="D604" s="185" t="s">
        <v>1149</v>
      </c>
      <c r="E604" s="23"/>
      <c r="F604" s="187" t="s">
        <v>1150</v>
      </c>
      <c r="G604" s="242">
        <v>250</v>
      </c>
      <c r="H604" s="242">
        <v>0</v>
      </c>
      <c r="I604" s="130">
        <f>SUM(H603:H604)</f>
        <v>658</v>
      </c>
      <c r="K604" s="82" t="s">
        <v>1151</v>
      </c>
      <c r="O604" s="184"/>
    </row>
    <row r="605" spans="2:15" ht="15" x14ac:dyDescent="0.25">
      <c r="B605" s="12">
        <v>485</v>
      </c>
      <c r="C605" s="23"/>
      <c r="D605" s="185" t="s">
        <v>1152</v>
      </c>
      <c r="E605" s="23"/>
      <c r="F605" s="187" t="s">
        <v>1153</v>
      </c>
      <c r="G605" s="199">
        <v>2500</v>
      </c>
      <c r="H605" s="199">
        <v>1062.49</v>
      </c>
      <c r="I605" s="130">
        <f>SUM(H605)</f>
        <v>1062.49</v>
      </c>
      <c r="K605" s="82" t="s">
        <v>1154</v>
      </c>
      <c r="O605" s="184"/>
    </row>
    <row r="606" spans="2:15" ht="15" x14ac:dyDescent="0.25">
      <c r="B606" s="12"/>
      <c r="C606" s="23"/>
      <c r="D606" s="185"/>
      <c r="E606" s="23"/>
      <c r="F606" s="187"/>
      <c r="G606" s="125">
        <f>SUM(G594:G605)</f>
        <v>763119.97896900005</v>
      </c>
      <c r="H606" s="234">
        <f>SUM(H594:H605)</f>
        <v>763837.46896900004</v>
      </c>
      <c r="I606" s="87" t="s">
        <v>373</v>
      </c>
      <c r="O606" s="184"/>
    </row>
    <row r="607" spans="2:15" ht="15" x14ac:dyDescent="0.25">
      <c r="B607" s="12"/>
      <c r="C607" s="23"/>
      <c r="D607" s="185"/>
      <c r="E607" s="23"/>
      <c r="F607" s="187"/>
      <c r="G607" s="123"/>
      <c r="H607" s="123"/>
      <c r="I607" s="130"/>
      <c r="O607" s="184"/>
    </row>
    <row r="608" spans="2:15" ht="34.5" customHeight="1" x14ac:dyDescent="0.25">
      <c r="B608" s="12"/>
      <c r="C608" s="77" t="s">
        <v>1155</v>
      </c>
      <c r="D608" s="247"/>
      <c r="E608" s="79"/>
      <c r="F608" s="248"/>
      <c r="G608" s="239" t="s">
        <v>8</v>
      </c>
      <c r="H608" s="240" t="s">
        <v>9</v>
      </c>
      <c r="I608" s="130"/>
      <c r="O608" s="184"/>
    </row>
    <row r="609" spans="2:15" ht="15" x14ac:dyDescent="0.25">
      <c r="B609" s="12"/>
      <c r="C609" s="23"/>
      <c r="D609" s="188" t="s">
        <v>1156</v>
      </c>
      <c r="E609" s="23"/>
      <c r="F609" s="189" t="s">
        <v>1157</v>
      </c>
      <c r="G609" s="249">
        <v>128787</v>
      </c>
      <c r="H609" s="245">
        <f>+G609</f>
        <v>128787</v>
      </c>
      <c r="I609" s="134"/>
      <c r="J609" s="67"/>
      <c r="K609" s="85"/>
      <c r="O609" s="184"/>
    </row>
    <row r="610" spans="2:15" ht="15" x14ac:dyDescent="0.25">
      <c r="B610" s="12"/>
      <c r="C610" s="23"/>
      <c r="D610" s="188" t="s">
        <v>1158</v>
      </c>
      <c r="E610" s="23"/>
      <c r="F610" s="189" t="s">
        <v>1159</v>
      </c>
      <c r="G610" s="249">
        <v>84425</v>
      </c>
      <c r="H610" s="245">
        <f>+G610</f>
        <v>84425</v>
      </c>
      <c r="I610" s="135">
        <f>SUM(H609:H610)</f>
        <v>213212</v>
      </c>
      <c r="J610" s="67"/>
      <c r="K610" s="85" t="s">
        <v>1160</v>
      </c>
      <c r="O610" s="184"/>
    </row>
    <row r="611" spans="2:15" ht="15" x14ac:dyDescent="0.25">
      <c r="B611" s="12"/>
      <c r="C611" s="23"/>
      <c r="D611" s="215" t="s">
        <v>1161</v>
      </c>
      <c r="E611" s="23"/>
      <c r="F611" s="189" t="s">
        <v>1162</v>
      </c>
      <c r="G611" s="249">
        <v>39148</v>
      </c>
      <c r="H611" s="245">
        <f>+G611</f>
        <v>39148</v>
      </c>
      <c r="I611" s="135">
        <f>+H611</f>
        <v>39148</v>
      </c>
      <c r="J611" s="67"/>
      <c r="K611" s="86" t="s">
        <v>1163</v>
      </c>
      <c r="O611" s="184"/>
    </row>
    <row r="612" spans="2:15" ht="15" x14ac:dyDescent="0.25">
      <c r="B612" s="12"/>
      <c r="C612" s="23"/>
      <c r="D612" s="188" t="s">
        <v>1164</v>
      </c>
      <c r="E612" s="23"/>
      <c r="F612" s="189" t="s">
        <v>1165</v>
      </c>
      <c r="G612" s="249">
        <v>13559</v>
      </c>
      <c r="H612" s="245">
        <f>SUM(H609*(0.098901+0.00638))</f>
        <v>13558.824146999999</v>
      </c>
      <c r="I612" s="135"/>
      <c r="J612" s="67"/>
      <c r="K612" s="85"/>
      <c r="O612" s="184"/>
    </row>
    <row r="613" spans="2:15" ht="15" x14ac:dyDescent="0.25">
      <c r="B613" s="12"/>
      <c r="C613" s="23"/>
      <c r="D613" s="188" t="s">
        <v>1166</v>
      </c>
      <c r="E613" s="23"/>
      <c r="F613" s="189" t="s">
        <v>197</v>
      </c>
      <c r="G613" s="249">
        <v>3057</v>
      </c>
      <c r="H613" s="245">
        <f>SUM(H609*0.02264)</f>
        <v>2915.7376800000002</v>
      </c>
      <c r="I613" s="135"/>
      <c r="J613" s="67"/>
      <c r="K613" s="85"/>
      <c r="O613" s="184"/>
    </row>
    <row r="614" spans="2:15" ht="15" x14ac:dyDescent="0.25">
      <c r="B614" s="12"/>
      <c r="C614" s="23"/>
      <c r="D614" s="188" t="s">
        <v>1167</v>
      </c>
      <c r="E614" s="23"/>
      <c r="F614" s="189" t="s">
        <v>400</v>
      </c>
      <c r="G614" s="249">
        <v>20191</v>
      </c>
      <c r="H614" s="245">
        <f t="shared" ref="H614:H619" si="23">+G614</f>
        <v>20191</v>
      </c>
      <c r="I614" s="135"/>
      <c r="J614" s="67"/>
      <c r="K614" s="85"/>
      <c r="O614" s="184"/>
    </row>
    <row r="615" spans="2:15" ht="15" x14ac:dyDescent="0.25">
      <c r="B615" s="12"/>
      <c r="C615" s="23"/>
      <c r="D615" s="188" t="s">
        <v>1168</v>
      </c>
      <c r="E615" s="23"/>
      <c r="F615" s="189" t="s">
        <v>400</v>
      </c>
      <c r="G615" s="249">
        <v>16818</v>
      </c>
      <c r="H615" s="245">
        <f t="shared" si="23"/>
        <v>16818</v>
      </c>
      <c r="I615" s="135"/>
      <c r="J615" s="67"/>
      <c r="K615" s="85"/>
      <c r="O615" s="184"/>
    </row>
    <row r="616" spans="2:15" ht="15" x14ac:dyDescent="0.25">
      <c r="B616" s="12"/>
      <c r="C616" s="23"/>
      <c r="D616" s="215" t="s">
        <v>1169</v>
      </c>
      <c r="E616" s="23"/>
      <c r="F616" s="189" t="s">
        <v>1170</v>
      </c>
      <c r="G616" s="249">
        <v>16665</v>
      </c>
      <c r="H616" s="245">
        <f t="shared" si="23"/>
        <v>16665</v>
      </c>
      <c r="I616" s="135"/>
      <c r="J616" s="67"/>
      <c r="K616" s="85"/>
      <c r="O616" s="184"/>
    </row>
    <row r="617" spans="2:15" ht="15" x14ac:dyDescent="0.25">
      <c r="B617" s="12"/>
      <c r="C617" s="23"/>
      <c r="D617" s="188" t="s">
        <v>1171</v>
      </c>
      <c r="E617" s="23"/>
      <c r="F617" s="189" t="s">
        <v>405</v>
      </c>
      <c r="G617" s="249">
        <v>1481</v>
      </c>
      <c r="H617" s="245">
        <f t="shared" si="23"/>
        <v>1481</v>
      </c>
      <c r="I617" s="135"/>
      <c r="J617" s="67"/>
      <c r="K617" s="85"/>
      <c r="O617" s="184"/>
    </row>
    <row r="618" spans="2:15" ht="15" x14ac:dyDescent="0.25">
      <c r="B618" s="12"/>
      <c r="C618" s="23"/>
      <c r="D618" s="188" t="s">
        <v>1172</v>
      </c>
      <c r="E618" s="23"/>
      <c r="F618" s="189" t="s">
        <v>405</v>
      </c>
      <c r="G618" s="249">
        <v>909</v>
      </c>
      <c r="H618" s="245">
        <f t="shared" si="23"/>
        <v>909</v>
      </c>
      <c r="I618" s="135"/>
      <c r="J618" s="67"/>
      <c r="K618" s="85"/>
      <c r="O618" s="184"/>
    </row>
    <row r="619" spans="2:15" ht="15" x14ac:dyDescent="0.25">
      <c r="B619" s="12"/>
      <c r="C619" s="23"/>
      <c r="D619" s="215" t="s">
        <v>1173</v>
      </c>
      <c r="E619" s="23"/>
      <c r="F619" s="189" t="s">
        <v>1174</v>
      </c>
      <c r="G619" s="249">
        <v>968</v>
      </c>
      <c r="H619" s="245">
        <f t="shared" si="23"/>
        <v>968</v>
      </c>
      <c r="I619" s="135"/>
      <c r="J619" s="67"/>
      <c r="K619" s="85"/>
      <c r="O619" s="184"/>
    </row>
    <row r="620" spans="2:15" ht="15" x14ac:dyDescent="0.25">
      <c r="B620" s="12"/>
      <c r="C620" s="23"/>
      <c r="D620" s="188" t="s">
        <v>1175</v>
      </c>
      <c r="E620" s="23"/>
      <c r="F620" s="187" t="s">
        <v>1176</v>
      </c>
      <c r="G620" s="249">
        <v>0</v>
      </c>
      <c r="H620" s="245">
        <v>0</v>
      </c>
      <c r="I620" s="135"/>
      <c r="J620" s="67"/>
      <c r="K620" s="85"/>
      <c r="O620" s="184"/>
    </row>
    <row r="621" spans="2:15" ht="15" x14ac:dyDescent="0.25">
      <c r="B621" s="12"/>
      <c r="C621" s="23"/>
      <c r="D621" s="188" t="s">
        <v>1177</v>
      </c>
      <c r="E621" s="23"/>
      <c r="F621" s="189" t="s">
        <v>1053</v>
      </c>
      <c r="G621" s="249">
        <v>0</v>
      </c>
      <c r="H621" s="245">
        <v>0</v>
      </c>
      <c r="I621" s="135">
        <f>SUM(H612:H615)+H617+H618+H620+H621</f>
        <v>55873.561826999998</v>
      </c>
      <c r="J621" s="67"/>
      <c r="K621" s="85" t="s">
        <v>1178</v>
      </c>
      <c r="O621" s="184"/>
    </row>
    <row r="622" spans="2:15" ht="15" x14ac:dyDescent="0.25">
      <c r="B622" s="12"/>
      <c r="C622" s="23"/>
      <c r="D622" s="188" t="s">
        <v>1179</v>
      </c>
      <c r="E622" s="23"/>
      <c r="F622" s="189" t="s">
        <v>1180</v>
      </c>
      <c r="G622" s="249">
        <v>41970</v>
      </c>
      <c r="H622" s="245">
        <v>41229.300000000003</v>
      </c>
      <c r="I622" s="135">
        <f>SUM(H616+H619)</f>
        <v>17633</v>
      </c>
      <c r="J622" s="67"/>
      <c r="K622" s="86" t="s">
        <v>1181</v>
      </c>
      <c r="O622" s="184"/>
    </row>
    <row r="623" spans="2:15" ht="15" x14ac:dyDescent="0.25">
      <c r="B623" s="12"/>
      <c r="C623" s="23"/>
      <c r="D623" s="188" t="s">
        <v>1182</v>
      </c>
      <c r="E623" s="23"/>
      <c r="F623" s="189" t="s">
        <v>1183</v>
      </c>
      <c r="G623" s="249">
        <v>5000</v>
      </c>
      <c r="H623" s="245">
        <v>2540.69</v>
      </c>
      <c r="I623" s="135"/>
      <c r="J623" s="67"/>
      <c r="K623" s="85"/>
      <c r="O623" s="184"/>
    </row>
    <row r="624" spans="2:15" ht="15" x14ac:dyDescent="0.25">
      <c r="B624" s="12"/>
      <c r="C624" s="23"/>
      <c r="D624" s="188" t="s">
        <v>1184</v>
      </c>
      <c r="E624" s="23"/>
      <c r="F624" s="189" t="s">
        <v>1185</v>
      </c>
      <c r="G624" s="249">
        <v>250</v>
      </c>
      <c r="H624" s="245">
        <v>0</v>
      </c>
      <c r="I624" s="135"/>
      <c r="J624" s="67"/>
      <c r="K624" s="85"/>
      <c r="O624" s="184"/>
    </row>
    <row r="625" spans="1:15" ht="15" x14ac:dyDescent="0.25">
      <c r="B625" s="12"/>
      <c r="C625" s="23"/>
      <c r="D625" s="188" t="s">
        <v>1186</v>
      </c>
      <c r="E625" s="23"/>
      <c r="F625" s="189" t="s">
        <v>1187</v>
      </c>
      <c r="G625" s="249">
        <v>100</v>
      </c>
      <c r="H625" s="245">
        <v>49.9</v>
      </c>
      <c r="I625" s="135"/>
      <c r="J625" s="67"/>
      <c r="K625" s="85"/>
      <c r="O625" s="184"/>
    </row>
    <row r="626" spans="1:15" ht="15" x14ac:dyDescent="0.25">
      <c r="B626" s="12"/>
      <c r="C626" s="23"/>
      <c r="D626" s="188" t="s">
        <v>1188</v>
      </c>
      <c r="E626" s="23"/>
      <c r="F626" s="189" t="s">
        <v>1189</v>
      </c>
      <c r="G626" s="249">
        <v>3215</v>
      </c>
      <c r="H626" s="245">
        <v>2684.1</v>
      </c>
      <c r="I626" s="135"/>
      <c r="J626" s="67"/>
      <c r="K626" s="85"/>
      <c r="O626" s="184"/>
    </row>
    <row r="627" spans="1:15" ht="15" x14ac:dyDescent="0.25">
      <c r="B627" s="12"/>
      <c r="C627" s="23"/>
      <c r="D627" s="188" t="s">
        <v>1190</v>
      </c>
      <c r="E627" s="23"/>
      <c r="F627" s="189" t="s">
        <v>1191</v>
      </c>
      <c r="G627" s="249">
        <v>0</v>
      </c>
      <c r="H627" s="245">
        <v>0</v>
      </c>
      <c r="I627" s="135">
        <f>SUM(H622:H627)</f>
        <v>46503.990000000005</v>
      </c>
      <c r="J627" s="67"/>
      <c r="K627" s="85" t="s">
        <v>1192</v>
      </c>
      <c r="O627" s="184"/>
    </row>
    <row r="628" spans="1:15" ht="15" x14ac:dyDescent="0.25">
      <c r="B628" s="12"/>
      <c r="C628" s="23"/>
      <c r="D628" s="188" t="s">
        <v>1193</v>
      </c>
      <c r="E628" s="23"/>
      <c r="F628" s="189" t="s">
        <v>1194</v>
      </c>
      <c r="G628" s="249">
        <v>0</v>
      </c>
      <c r="H628" s="245">
        <v>375.97</v>
      </c>
      <c r="I628" s="135"/>
      <c r="J628" s="67"/>
      <c r="K628" s="85"/>
      <c r="O628" s="184"/>
    </row>
    <row r="629" spans="1:15" ht="15" x14ac:dyDescent="0.25">
      <c r="B629" s="12"/>
      <c r="C629" s="23"/>
      <c r="D629" s="188" t="s">
        <v>1195</v>
      </c>
      <c r="E629" s="23"/>
      <c r="F629" s="189" t="s">
        <v>1196</v>
      </c>
      <c r="G629" s="249">
        <v>3000</v>
      </c>
      <c r="H629" s="245">
        <v>3000</v>
      </c>
      <c r="I629" s="135"/>
      <c r="J629" s="67"/>
      <c r="K629" s="85"/>
      <c r="O629" s="184"/>
    </row>
    <row r="630" spans="1:15" ht="15" x14ac:dyDescent="0.25">
      <c r="B630" s="12"/>
      <c r="C630" s="23"/>
      <c r="D630" s="188" t="s">
        <v>1197</v>
      </c>
      <c r="E630" s="23"/>
      <c r="F630" s="189" t="s">
        <v>1198</v>
      </c>
      <c r="G630" s="249">
        <v>0</v>
      </c>
      <c r="H630" s="245">
        <v>0</v>
      </c>
      <c r="I630" s="135"/>
      <c r="J630" s="67"/>
      <c r="K630" s="85"/>
      <c r="O630" s="184"/>
    </row>
    <row r="631" spans="1:15" ht="15" x14ac:dyDescent="0.25">
      <c r="B631" s="12"/>
      <c r="C631" s="23"/>
      <c r="D631" s="188" t="s">
        <v>1199</v>
      </c>
      <c r="E631" s="23"/>
      <c r="F631" s="189" t="s">
        <v>1200</v>
      </c>
      <c r="G631" s="249">
        <v>0</v>
      </c>
      <c r="H631" s="245">
        <v>0</v>
      </c>
      <c r="I631" s="135">
        <f>SUM(H628:H631)</f>
        <v>3375.9700000000003</v>
      </c>
      <c r="J631" s="67"/>
      <c r="K631" s="85" t="s">
        <v>1201</v>
      </c>
      <c r="O631" s="184"/>
    </row>
    <row r="632" spans="1:15" ht="15" x14ac:dyDescent="0.25">
      <c r="B632" s="12"/>
      <c r="C632" s="23"/>
      <c r="D632" s="188" t="s">
        <v>1202</v>
      </c>
      <c r="E632" s="23"/>
      <c r="F632" s="189" t="s">
        <v>1203</v>
      </c>
      <c r="G632" s="249"/>
      <c r="H632" s="245">
        <v>0</v>
      </c>
      <c r="I632" s="135">
        <f>+H632</f>
        <v>0</v>
      </c>
      <c r="J632" s="67"/>
      <c r="K632" s="85" t="s">
        <v>1204</v>
      </c>
      <c r="O632" s="184"/>
    </row>
    <row r="633" spans="1:15" ht="15" x14ac:dyDescent="0.25">
      <c r="B633" s="12"/>
      <c r="C633" s="23"/>
      <c r="D633" s="190" t="s">
        <v>1205</v>
      </c>
      <c r="E633" s="42"/>
      <c r="F633" s="191" t="s">
        <v>1206</v>
      </c>
      <c r="G633" s="250">
        <v>1500</v>
      </c>
      <c r="H633" s="251">
        <v>1487.97</v>
      </c>
      <c r="I633" s="136">
        <f>SUM(H633)</f>
        <v>1487.97</v>
      </c>
      <c r="J633" s="68"/>
      <c r="K633" s="122" t="s">
        <v>1207</v>
      </c>
      <c r="O633" s="184"/>
    </row>
    <row r="634" spans="1:15" ht="15" x14ac:dyDescent="0.25">
      <c r="A634" s="6">
        <v>1</v>
      </c>
      <c r="B634" s="12"/>
      <c r="C634" s="23"/>
      <c r="D634" s="34"/>
      <c r="E634" s="23"/>
      <c r="F634" s="36" t="s">
        <v>50</v>
      </c>
      <c r="G634" s="126">
        <f>SUM(G609:G633)</f>
        <v>381043</v>
      </c>
      <c r="H634" s="233">
        <f>SUM(H609:H633)</f>
        <v>377234.49182699993</v>
      </c>
      <c r="I634" s="87"/>
      <c r="J634" s="8"/>
      <c r="O634" s="184"/>
    </row>
    <row r="635" spans="1:15" ht="15" x14ac:dyDescent="0.25">
      <c r="B635" s="12"/>
      <c r="C635" s="23"/>
      <c r="D635" s="34"/>
      <c r="E635" s="23"/>
      <c r="F635" s="36"/>
      <c r="O635" s="184"/>
    </row>
    <row r="636" spans="1:15" ht="26.25" x14ac:dyDescent="0.25">
      <c r="B636" s="22" t="s">
        <v>125</v>
      </c>
      <c r="C636" s="77" t="s">
        <v>1208</v>
      </c>
      <c r="D636" s="78"/>
      <c r="E636" s="79"/>
      <c r="F636" s="79"/>
      <c r="G636" s="239" t="s">
        <v>8</v>
      </c>
      <c r="H636" s="240" t="s">
        <v>9</v>
      </c>
      <c r="O636" s="184"/>
    </row>
    <row r="637" spans="1:15" ht="15" x14ac:dyDescent="0.25">
      <c r="B637" s="12">
        <v>489</v>
      </c>
      <c r="C637" s="23"/>
      <c r="D637" s="185" t="s">
        <v>1209</v>
      </c>
      <c r="E637" s="23"/>
      <c r="F637" s="187" t="s">
        <v>1210</v>
      </c>
      <c r="G637" s="208">
        <v>0</v>
      </c>
      <c r="H637" s="208">
        <v>0</v>
      </c>
      <c r="O637" s="184"/>
    </row>
    <row r="638" spans="1:15" ht="15" x14ac:dyDescent="0.25">
      <c r="B638" s="12">
        <v>490</v>
      </c>
      <c r="C638" s="23"/>
      <c r="D638" s="185" t="s">
        <v>1211</v>
      </c>
      <c r="E638" s="23"/>
      <c r="F638" s="187" t="s">
        <v>1212</v>
      </c>
      <c r="G638" s="208">
        <v>0</v>
      </c>
      <c r="H638" s="208">
        <v>0</v>
      </c>
      <c r="I638" s="130">
        <f>SUM(H637:H638)</f>
        <v>0</v>
      </c>
      <c r="K638" s="82" t="s">
        <v>1213</v>
      </c>
      <c r="O638" s="184"/>
    </row>
    <row r="639" spans="1:15" ht="15" x14ac:dyDescent="0.25">
      <c r="B639" s="12">
        <v>491</v>
      </c>
      <c r="C639" s="23"/>
      <c r="D639" s="185" t="s">
        <v>1214</v>
      </c>
      <c r="E639" s="23"/>
      <c r="F639" s="187" t="s">
        <v>400</v>
      </c>
      <c r="G639" s="208">
        <v>0</v>
      </c>
      <c r="H639" s="208">
        <v>0</v>
      </c>
      <c r="I639" s="130"/>
      <c r="O639" s="184"/>
    </row>
    <row r="640" spans="1:15" ht="15" x14ac:dyDescent="0.25">
      <c r="B640" s="12">
        <v>492</v>
      </c>
      <c r="C640" s="23"/>
      <c r="D640" s="185" t="s">
        <v>1215</v>
      </c>
      <c r="E640" s="23"/>
      <c r="F640" s="187" t="s">
        <v>400</v>
      </c>
      <c r="G640" s="220">
        <v>0</v>
      </c>
      <c r="H640" s="220">
        <v>0</v>
      </c>
      <c r="I640" s="130"/>
      <c r="O640" s="184"/>
    </row>
    <row r="641" spans="2:15" ht="15" x14ac:dyDescent="0.25">
      <c r="B641" s="12">
        <v>493</v>
      </c>
      <c r="C641" s="23"/>
      <c r="D641" s="185" t="s">
        <v>1216</v>
      </c>
      <c r="E641" s="23"/>
      <c r="F641" s="187" t="s">
        <v>405</v>
      </c>
      <c r="G641" s="208">
        <v>0</v>
      </c>
      <c r="H641" s="208">
        <v>0</v>
      </c>
      <c r="I641" s="130"/>
      <c r="O641" s="184"/>
    </row>
    <row r="642" spans="2:15" ht="15" x14ac:dyDescent="0.25">
      <c r="B642" s="12">
        <v>494</v>
      </c>
      <c r="C642" s="23"/>
      <c r="D642" s="185" t="s">
        <v>1217</v>
      </c>
      <c r="E642" s="23"/>
      <c r="F642" s="187" t="s">
        <v>405</v>
      </c>
      <c r="G642" s="208">
        <v>0</v>
      </c>
      <c r="H642" s="208">
        <v>0</v>
      </c>
      <c r="I642" s="130"/>
      <c r="O642" s="184"/>
    </row>
    <row r="643" spans="2:15" ht="15" x14ac:dyDescent="0.25">
      <c r="B643" s="12"/>
      <c r="C643" s="23"/>
      <c r="D643" s="185" t="s">
        <v>1218</v>
      </c>
      <c r="E643" s="23"/>
      <c r="F643" s="187" t="s">
        <v>581</v>
      </c>
      <c r="G643" s="220">
        <v>0</v>
      </c>
      <c r="H643" s="220">
        <v>0</v>
      </c>
      <c r="I643" s="130">
        <f>SUM(H639:H643)</f>
        <v>0</v>
      </c>
      <c r="K643" s="82" t="s">
        <v>1219</v>
      </c>
      <c r="O643" s="184"/>
    </row>
    <row r="644" spans="2:15" ht="15" x14ac:dyDescent="0.25">
      <c r="B644" s="12"/>
      <c r="C644" s="23"/>
      <c r="D644" s="185" t="s">
        <v>1220</v>
      </c>
      <c r="E644" s="23"/>
      <c r="F644" s="187" t="s">
        <v>1221</v>
      </c>
      <c r="G644" s="124">
        <v>76280</v>
      </c>
      <c r="H644" s="242">
        <f>SUM(17310.27+15000)</f>
        <v>32310.27</v>
      </c>
      <c r="I644" s="130"/>
      <c r="O644" s="184"/>
    </row>
    <row r="645" spans="2:15" ht="15" x14ac:dyDescent="0.25">
      <c r="B645" s="12"/>
      <c r="C645" s="23"/>
      <c r="D645" s="185" t="s">
        <v>1222</v>
      </c>
      <c r="E645" s="23"/>
      <c r="F645" s="187" t="s">
        <v>1223</v>
      </c>
      <c r="G645" s="124">
        <v>12289</v>
      </c>
      <c r="H645" s="242">
        <f>SUM(10517.93+2500)</f>
        <v>13017.93</v>
      </c>
      <c r="I645" s="130"/>
      <c r="O645" s="184"/>
    </row>
    <row r="646" spans="2:15" ht="15" x14ac:dyDescent="0.25">
      <c r="B646" s="12"/>
      <c r="C646" s="23"/>
      <c r="D646" s="185" t="s">
        <v>1224</v>
      </c>
      <c r="E646" s="23"/>
      <c r="F646" s="187" t="s">
        <v>1225</v>
      </c>
      <c r="G646" s="124">
        <v>600</v>
      </c>
      <c r="H646" s="242">
        <v>788.29</v>
      </c>
      <c r="I646" s="130"/>
      <c r="O646" s="184"/>
    </row>
    <row r="647" spans="2:15" ht="15" x14ac:dyDescent="0.25">
      <c r="B647" s="12"/>
      <c r="C647" s="23"/>
      <c r="D647" s="185" t="s">
        <v>1226</v>
      </c>
      <c r="E647" s="23"/>
      <c r="F647" s="187" t="s">
        <v>1227</v>
      </c>
      <c r="G647" s="124">
        <v>6400</v>
      </c>
      <c r="H647" s="242">
        <v>6129.05</v>
      </c>
      <c r="I647" s="130"/>
      <c r="O647" s="184"/>
    </row>
    <row r="648" spans="2:15" ht="15" x14ac:dyDescent="0.25">
      <c r="B648" s="12"/>
      <c r="C648" s="23"/>
      <c r="D648" s="185" t="s">
        <v>1228</v>
      </c>
      <c r="E648" s="23"/>
      <c r="F648" s="187" t="s">
        <v>1229</v>
      </c>
      <c r="G648" s="124">
        <v>4400</v>
      </c>
      <c r="H648" s="242">
        <v>2019.4</v>
      </c>
      <c r="I648" s="130"/>
      <c r="O648" s="184"/>
    </row>
    <row r="649" spans="2:15" ht="15" x14ac:dyDescent="0.25">
      <c r="B649" s="12"/>
      <c r="C649" s="23"/>
      <c r="D649" s="185" t="s">
        <v>1230</v>
      </c>
      <c r="E649" s="23"/>
      <c r="F649" s="187" t="s">
        <v>1231</v>
      </c>
      <c r="G649" s="124">
        <v>4400</v>
      </c>
      <c r="H649" s="242">
        <v>4257.2</v>
      </c>
      <c r="I649" s="130"/>
      <c r="O649" s="184"/>
    </row>
    <row r="650" spans="2:15" ht="15" x14ac:dyDescent="0.25">
      <c r="B650" s="12"/>
      <c r="C650" s="23"/>
      <c r="D650" s="185" t="s">
        <v>1232</v>
      </c>
      <c r="E650" s="23"/>
      <c r="F650" s="187" t="s">
        <v>1233</v>
      </c>
      <c r="G650" s="124">
        <v>3200</v>
      </c>
      <c r="H650" s="242">
        <v>2496.11</v>
      </c>
      <c r="I650" s="130">
        <f>SUM(H644:H650)+H164</f>
        <v>61018.25</v>
      </c>
      <c r="K650" s="82" t="s">
        <v>1234</v>
      </c>
      <c r="O650" s="184"/>
    </row>
    <row r="651" spans="2:15" ht="15" x14ac:dyDescent="0.25">
      <c r="B651" s="12"/>
      <c r="C651" s="23"/>
      <c r="D651" s="185" t="s">
        <v>1235</v>
      </c>
      <c r="E651" s="23"/>
      <c r="F651" s="187" t="s">
        <v>1236</v>
      </c>
      <c r="G651" s="124">
        <v>0</v>
      </c>
      <c r="H651" s="242">
        <v>0</v>
      </c>
      <c r="I651" s="130"/>
      <c r="O651" s="184"/>
    </row>
    <row r="652" spans="2:15" ht="15" x14ac:dyDescent="0.25">
      <c r="B652" s="12">
        <v>495</v>
      </c>
      <c r="C652" s="23"/>
      <c r="D652" s="185" t="s">
        <v>1237</v>
      </c>
      <c r="E652" s="23"/>
      <c r="F652" s="187" t="s">
        <v>1238</v>
      </c>
      <c r="G652" s="124">
        <v>27415</v>
      </c>
      <c r="H652" s="242">
        <v>26396.84</v>
      </c>
      <c r="I652" s="130"/>
      <c r="O652" s="184"/>
    </row>
    <row r="653" spans="2:15" ht="15" x14ac:dyDescent="0.25">
      <c r="B653" s="12">
        <v>496</v>
      </c>
      <c r="C653" s="23"/>
      <c r="D653" s="185" t="s">
        <v>1239</v>
      </c>
      <c r="E653" s="23"/>
      <c r="F653" s="187" t="s">
        <v>1240</v>
      </c>
      <c r="G653" s="124">
        <v>5909</v>
      </c>
      <c r="H653" s="242">
        <v>5778.31</v>
      </c>
      <c r="I653" s="130"/>
      <c r="O653" s="184"/>
    </row>
    <row r="654" spans="2:15" ht="15" x14ac:dyDescent="0.25">
      <c r="B654" s="12">
        <v>497</v>
      </c>
      <c r="C654" s="23"/>
      <c r="D654" s="185" t="s">
        <v>1241</v>
      </c>
      <c r="E654" s="23"/>
      <c r="F654" s="187" t="s">
        <v>1242</v>
      </c>
      <c r="G654" s="124">
        <v>9217</v>
      </c>
      <c r="H654" s="242">
        <v>9202.31</v>
      </c>
      <c r="I654" s="130"/>
      <c r="O654" s="184"/>
    </row>
    <row r="655" spans="2:15" ht="15" x14ac:dyDescent="0.25">
      <c r="B655" s="12">
        <v>498</v>
      </c>
      <c r="C655" s="23"/>
      <c r="D655" s="185" t="s">
        <v>1243</v>
      </c>
      <c r="E655" s="23"/>
      <c r="F655" s="187" t="s">
        <v>1244</v>
      </c>
      <c r="G655" s="124">
        <v>4727</v>
      </c>
      <c r="H655" s="242">
        <v>4838.2700000000004</v>
      </c>
      <c r="I655" s="130"/>
      <c r="O655" s="184"/>
    </row>
    <row r="656" spans="2:15" ht="15" hidden="1" x14ac:dyDescent="0.25">
      <c r="B656" s="12">
        <v>499</v>
      </c>
      <c r="C656" s="23"/>
      <c r="D656" s="185" t="s">
        <v>1245</v>
      </c>
      <c r="E656" s="23"/>
      <c r="F656" s="187" t="s">
        <v>1246</v>
      </c>
      <c r="G656" s="124"/>
      <c r="H656" s="242"/>
      <c r="I656" s="130"/>
      <c r="O656" s="184"/>
    </row>
    <row r="657" spans="1:15" ht="15" x14ac:dyDescent="0.25">
      <c r="B657" s="12">
        <v>500</v>
      </c>
      <c r="C657" s="23"/>
      <c r="D657" s="185" t="s">
        <v>1247</v>
      </c>
      <c r="E657" s="23"/>
      <c r="F657" s="187" t="s">
        <v>1248</v>
      </c>
      <c r="G657" s="124">
        <v>156862</v>
      </c>
      <c r="H657" s="242">
        <v>151597.94</v>
      </c>
      <c r="I657" s="130"/>
      <c r="O657" s="184"/>
    </row>
    <row r="658" spans="1:15" ht="15" x14ac:dyDescent="0.25">
      <c r="B658" s="12">
        <v>501</v>
      </c>
      <c r="C658" s="23"/>
      <c r="D658" s="185" t="s">
        <v>1249</v>
      </c>
      <c r="E658" s="23"/>
      <c r="F658" s="187" t="s">
        <v>1250</v>
      </c>
      <c r="G658" s="124">
        <v>19377</v>
      </c>
      <c r="H658" s="242">
        <v>19657.62</v>
      </c>
      <c r="I658" s="130"/>
      <c r="O658" s="184"/>
    </row>
    <row r="659" spans="1:15" ht="15" x14ac:dyDescent="0.25">
      <c r="B659" s="12">
        <v>502</v>
      </c>
      <c r="C659" s="23"/>
      <c r="D659" s="185" t="s">
        <v>1251</v>
      </c>
      <c r="E659" s="23"/>
      <c r="F659" s="187" t="s">
        <v>1252</v>
      </c>
      <c r="G659" s="124">
        <v>26525</v>
      </c>
      <c r="H659" s="242">
        <v>26349.9</v>
      </c>
      <c r="I659" s="130"/>
      <c r="O659" s="184"/>
    </row>
    <row r="660" spans="1:15" ht="15" x14ac:dyDescent="0.25">
      <c r="B660" s="12">
        <v>503</v>
      </c>
      <c r="C660" s="23"/>
      <c r="D660" s="185" t="s">
        <v>1253</v>
      </c>
      <c r="E660" s="23"/>
      <c r="F660" s="187" t="s">
        <v>1254</v>
      </c>
      <c r="G660" s="124">
        <v>11840</v>
      </c>
      <c r="H660" s="242">
        <v>10014.5</v>
      </c>
      <c r="I660" s="130">
        <f>+H163</f>
        <v>0</v>
      </c>
      <c r="K660" s="82" t="s">
        <v>1255</v>
      </c>
      <c r="O660" s="184"/>
    </row>
    <row r="661" spans="1:15" ht="15" x14ac:dyDescent="0.25">
      <c r="B661" s="12">
        <v>504</v>
      </c>
      <c r="C661" s="23"/>
      <c r="D661" s="185" t="s">
        <v>1256</v>
      </c>
      <c r="E661" s="23"/>
      <c r="F661" s="187" t="s">
        <v>1246</v>
      </c>
      <c r="G661" s="200">
        <v>2925</v>
      </c>
      <c r="H661" s="199">
        <v>2472.84</v>
      </c>
      <c r="I661" s="130">
        <f>SUM(H651:H661)</f>
        <v>256308.52999999997</v>
      </c>
      <c r="K661" s="82" t="s">
        <v>1257</v>
      </c>
      <c r="O661" s="184"/>
    </row>
    <row r="662" spans="1:15" ht="15" x14ac:dyDescent="0.25">
      <c r="A662" s="6">
        <v>1</v>
      </c>
      <c r="B662" s="12"/>
      <c r="C662" s="23"/>
      <c r="D662" s="34"/>
      <c r="E662" s="23"/>
      <c r="F662" s="36" t="s">
        <v>50</v>
      </c>
      <c r="G662" s="74">
        <f>SUM(G637:G661)</f>
        <v>372366</v>
      </c>
      <c r="H662" s="231">
        <f>SUM(H637:H661)</f>
        <v>317326.78000000003</v>
      </c>
      <c r="I662" s="87" t="s">
        <v>373</v>
      </c>
      <c r="J662" s="8"/>
      <c r="O662" s="184"/>
    </row>
    <row r="663" spans="1:15" ht="15" x14ac:dyDescent="0.25">
      <c r="B663" s="12"/>
      <c r="C663" s="23"/>
      <c r="D663" s="34"/>
      <c r="E663" s="23"/>
      <c r="F663" s="23"/>
      <c r="O663" s="184"/>
    </row>
    <row r="664" spans="1:15" ht="26.25" x14ac:dyDescent="0.25">
      <c r="B664" s="22" t="s">
        <v>125</v>
      </c>
      <c r="C664" s="77" t="s">
        <v>1258</v>
      </c>
      <c r="D664" s="78"/>
      <c r="E664" s="79"/>
      <c r="F664" s="79"/>
      <c r="G664" s="239" t="s">
        <v>8</v>
      </c>
      <c r="H664" s="240" t="s">
        <v>9</v>
      </c>
      <c r="O664" s="184"/>
    </row>
    <row r="665" spans="1:15" ht="15" x14ac:dyDescent="0.25">
      <c r="B665" s="12">
        <v>510</v>
      </c>
      <c r="C665" s="23"/>
      <c r="D665" s="185" t="s">
        <v>1259</v>
      </c>
      <c r="E665" s="23"/>
      <c r="F665" s="187" t="s">
        <v>1260</v>
      </c>
      <c r="G665" s="252">
        <v>0</v>
      </c>
      <c r="H665" s="252">
        <v>0</v>
      </c>
      <c r="I665" s="130">
        <f>SUM(H665)</f>
        <v>0</v>
      </c>
      <c r="K665" s="82" t="s">
        <v>1261</v>
      </c>
      <c r="O665" s="184"/>
    </row>
    <row r="666" spans="1:15" ht="15" x14ac:dyDescent="0.25">
      <c r="B666" s="12"/>
      <c r="C666" s="23"/>
      <c r="D666" s="185" t="s">
        <v>1262</v>
      </c>
      <c r="E666" s="23"/>
      <c r="F666" s="187" t="s">
        <v>156</v>
      </c>
      <c r="G666" s="252">
        <v>0</v>
      </c>
      <c r="H666" s="252">
        <v>0</v>
      </c>
      <c r="I666" s="130"/>
      <c r="O666" s="184"/>
    </row>
    <row r="667" spans="1:15" ht="15" x14ac:dyDescent="0.25">
      <c r="B667" s="12"/>
      <c r="C667" s="23"/>
      <c r="D667" s="185" t="s">
        <v>1263</v>
      </c>
      <c r="E667" s="23"/>
      <c r="F667" s="187" t="s">
        <v>197</v>
      </c>
      <c r="G667" s="252">
        <v>0</v>
      </c>
      <c r="H667" s="252">
        <v>0</v>
      </c>
      <c r="I667" s="130">
        <f>SUM(H666:H667)</f>
        <v>0</v>
      </c>
      <c r="K667" s="82" t="s">
        <v>1264</v>
      </c>
      <c r="O667" s="184"/>
    </row>
    <row r="668" spans="1:15" ht="15" x14ac:dyDescent="0.25">
      <c r="B668" s="12"/>
      <c r="C668" s="23"/>
      <c r="D668" s="185" t="s">
        <v>1265</v>
      </c>
      <c r="E668" s="23"/>
      <c r="F668" s="187" t="s">
        <v>1266</v>
      </c>
      <c r="G668" s="124">
        <v>330791</v>
      </c>
      <c r="H668" s="242">
        <f>SUM(224689.82+15310.8+3538.39+15855.32+21892.75)</f>
        <v>281287.08</v>
      </c>
      <c r="I668" s="130"/>
      <c r="O668" s="184"/>
    </row>
    <row r="669" spans="1:15" ht="15" x14ac:dyDescent="0.25">
      <c r="B669" s="12"/>
      <c r="C669" s="23"/>
      <c r="D669" s="185" t="s">
        <v>1267</v>
      </c>
      <c r="E669" s="23"/>
      <c r="F669" s="187" t="s">
        <v>1268</v>
      </c>
      <c r="G669" s="124">
        <v>2500</v>
      </c>
      <c r="H669" s="242">
        <f>SUM(2685.81+395)</f>
        <v>3080.81</v>
      </c>
      <c r="I669" s="130">
        <f>SUM(H668+H669)</f>
        <v>284367.89</v>
      </c>
      <c r="K669" s="82" t="s">
        <v>1269</v>
      </c>
      <c r="O669" s="184"/>
    </row>
    <row r="670" spans="1:15" ht="15" x14ac:dyDescent="0.25">
      <c r="B670" s="12">
        <v>511</v>
      </c>
      <c r="C670" s="23"/>
      <c r="D670" s="185" t="s">
        <v>1270</v>
      </c>
      <c r="E670" s="23"/>
      <c r="F670" s="187" t="s">
        <v>1271</v>
      </c>
      <c r="G670" s="124">
        <v>9516</v>
      </c>
      <c r="H670" s="175">
        <v>9843.3700000000008</v>
      </c>
      <c r="I670" s="130"/>
      <c r="O670" s="184"/>
    </row>
    <row r="671" spans="1:15" ht="15" x14ac:dyDescent="0.25">
      <c r="B671" s="12">
        <v>512</v>
      </c>
      <c r="C671" s="23"/>
      <c r="D671" s="185" t="s">
        <v>1272</v>
      </c>
      <c r="E671" s="23"/>
      <c r="F671" s="187" t="s">
        <v>1273</v>
      </c>
      <c r="G671" s="124">
        <v>0</v>
      </c>
      <c r="H671" s="175">
        <v>0</v>
      </c>
      <c r="I671" s="130">
        <f>SUM(H670:H671)+H165+H166</f>
        <v>13843.37</v>
      </c>
      <c r="K671" s="82" t="s">
        <v>1274</v>
      </c>
      <c r="O671" s="184"/>
    </row>
    <row r="672" spans="1:15" ht="15" x14ac:dyDescent="0.25">
      <c r="B672" s="12">
        <v>513</v>
      </c>
      <c r="C672" s="23"/>
      <c r="D672" s="185" t="s">
        <v>1275</v>
      </c>
      <c r="E672" s="23"/>
      <c r="F672" s="187" t="s">
        <v>1276</v>
      </c>
      <c r="G672" s="200">
        <v>4322</v>
      </c>
      <c r="H672" s="176">
        <v>1821.56</v>
      </c>
      <c r="I672" s="130">
        <f>SUM(H672)</f>
        <v>1821.56</v>
      </c>
      <c r="K672" s="82" t="s">
        <v>1277</v>
      </c>
      <c r="O672" s="184"/>
    </row>
    <row r="673" spans="1:15" ht="15" x14ac:dyDescent="0.25">
      <c r="A673" s="6">
        <v>1</v>
      </c>
      <c r="B673" s="12"/>
      <c r="C673" s="23"/>
      <c r="D673" s="34"/>
      <c r="E673" s="23"/>
      <c r="F673" s="36" t="s">
        <v>50</v>
      </c>
      <c r="G673" s="74">
        <f t="shared" ref="G673:H673" si="24">SUM(G665:G672)</f>
        <v>347129</v>
      </c>
      <c r="H673" s="231">
        <f t="shared" si="24"/>
        <v>296032.82</v>
      </c>
      <c r="I673" s="87" t="s">
        <v>373</v>
      </c>
      <c r="J673" s="8"/>
      <c r="O673" s="184"/>
    </row>
    <row r="674" spans="1:15" ht="15" x14ac:dyDescent="0.25">
      <c r="B674" s="12"/>
      <c r="C674" s="23"/>
      <c r="D674" s="34"/>
      <c r="E674" s="23"/>
      <c r="F674" s="36"/>
      <c r="O674" s="184"/>
    </row>
    <row r="675" spans="1:15" ht="25.5" x14ac:dyDescent="0.25">
      <c r="B675" s="12"/>
      <c r="C675" s="77" t="s">
        <v>2010</v>
      </c>
      <c r="D675" s="78"/>
      <c r="E675" s="79"/>
      <c r="F675" s="79"/>
      <c r="G675" s="239" t="s">
        <v>8</v>
      </c>
      <c r="H675" s="240" t="s">
        <v>9</v>
      </c>
      <c r="O675" s="184"/>
    </row>
    <row r="676" spans="1:15" ht="15" x14ac:dyDescent="0.25">
      <c r="B676" s="12"/>
      <c r="C676" s="23"/>
      <c r="D676" s="254" t="s">
        <v>2011</v>
      </c>
      <c r="F676" s="255" t="s">
        <v>2012</v>
      </c>
      <c r="G676" s="124">
        <v>55000</v>
      </c>
      <c r="H676" s="175">
        <f>+G676</f>
        <v>55000</v>
      </c>
      <c r="I676" s="130">
        <f>SUM(H676)</f>
        <v>55000</v>
      </c>
      <c r="K676" s="82" t="s">
        <v>2013</v>
      </c>
      <c r="O676" s="184"/>
    </row>
    <row r="677" spans="1:15" ht="15" x14ac:dyDescent="0.25">
      <c r="B677" s="12"/>
      <c r="C677" s="23"/>
      <c r="D677" s="254" t="s">
        <v>2014</v>
      </c>
      <c r="F677" s="255" t="s">
        <v>2015</v>
      </c>
      <c r="G677" s="124">
        <v>0</v>
      </c>
      <c r="H677" s="175">
        <f>+G677</f>
        <v>0</v>
      </c>
      <c r="O677" s="184"/>
    </row>
    <row r="678" spans="1:15" ht="15" x14ac:dyDescent="0.25">
      <c r="B678" s="12"/>
      <c r="C678" s="23"/>
      <c r="D678" s="254" t="s">
        <v>2016</v>
      </c>
      <c r="F678" s="255" t="s">
        <v>2017</v>
      </c>
      <c r="G678" s="124">
        <v>0</v>
      </c>
      <c r="H678" s="175">
        <f>+G678</f>
        <v>0</v>
      </c>
      <c r="O678" s="184"/>
    </row>
    <row r="679" spans="1:15" ht="15" x14ac:dyDescent="0.25">
      <c r="B679" s="12"/>
      <c r="C679" s="23"/>
      <c r="D679" s="254" t="s">
        <v>2018</v>
      </c>
      <c r="F679" s="255" t="s">
        <v>2019</v>
      </c>
      <c r="G679" s="200">
        <v>0</v>
      </c>
      <c r="H679" s="176">
        <f>+G679</f>
        <v>0</v>
      </c>
      <c r="I679" s="130">
        <f>SUM(H677:H679)</f>
        <v>0</v>
      </c>
      <c r="K679" s="82" t="s">
        <v>1647</v>
      </c>
      <c r="O679" s="184"/>
    </row>
    <row r="680" spans="1:15" ht="15" x14ac:dyDescent="0.25">
      <c r="B680" s="12"/>
      <c r="C680" s="23"/>
      <c r="D680" s="34"/>
      <c r="E680" s="23"/>
      <c r="F680" s="36"/>
      <c r="G680" s="74">
        <f>SUM(G676:G679)</f>
        <v>55000</v>
      </c>
      <c r="H680" s="231">
        <f>SUM(H676:H679)</f>
        <v>55000</v>
      </c>
      <c r="O680" s="184"/>
    </row>
    <row r="681" spans="1:15" ht="15" x14ac:dyDescent="0.25">
      <c r="B681" s="12"/>
      <c r="C681" s="23"/>
      <c r="D681" s="34"/>
      <c r="E681" s="23"/>
      <c r="F681" s="36"/>
      <c r="O681" s="184"/>
    </row>
    <row r="682" spans="1:15" ht="34.5" customHeight="1" x14ac:dyDescent="0.25">
      <c r="C682" s="77" t="s">
        <v>1278</v>
      </c>
      <c r="D682" s="78"/>
      <c r="E682" s="79"/>
      <c r="F682" s="79"/>
      <c r="G682" s="239" t="s">
        <v>8</v>
      </c>
      <c r="H682" s="240" t="s">
        <v>9</v>
      </c>
      <c r="O682" s="184"/>
    </row>
    <row r="683" spans="1:15" ht="15" x14ac:dyDescent="0.25">
      <c r="B683" s="6">
        <v>526</v>
      </c>
      <c r="C683" s="23"/>
      <c r="D683" s="185" t="s">
        <v>1279</v>
      </c>
      <c r="E683" s="23"/>
      <c r="F683" s="187" t="s">
        <v>1280</v>
      </c>
      <c r="G683" s="124">
        <v>59405</v>
      </c>
      <c r="H683" s="242">
        <f>+G683</f>
        <v>59405</v>
      </c>
      <c r="I683" s="130">
        <f>+H167+H344+H683+H691</f>
        <v>105789</v>
      </c>
      <c r="K683" s="82" t="s">
        <v>1281</v>
      </c>
      <c r="O683" s="184"/>
    </row>
    <row r="684" spans="1:15" ht="15" x14ac:dyDescent="0.25">
      <c r="C684" s="23"/>
      <c r="D684" s="185" t="s">
        <v>1282</v>
      </c>
      <c r="E684" s="23"/>
      <c r="F684" s="187" t="s">
        <v>400</v>
      </c>
      <c r="G684" s="124">
        <v>9573</v>
      </c>
      <c r="H684" s="242">
        <f>+G684</f>
        <v>9573</v>
      </c>
      <c r="I684" s="130">
        <f>SUM(H345+H346+H684+H685)</f>
        <v>10031</v>
      </c>
      <c r="K684" s="82" t="s">
        <v>1283</v>
      </c>
      <c r="O684" s="184"/>
    </row>
    <row r="685" spans="1:15" ht="15" x14ac:dyDescent="0.25">
      <c r="C685" s="23"/>
      <c r="D685" s="185" t="s">
        <v>1284</v>
      </c>
      <c r="E685" s="23"/>
      <c r="F685" s="187" t="s">
        <v>405</v>
      </c>
      <c r="G685" s="124">
        <v>458</v>
      </c>
      <c r="H685" s="242">
        <f>+G685</f>
        <v>458</v>
      </c>
      <c r="I685" s="130">
        <f>SUM(H202+H276+H285+H347+H687)</f>
        <v>5763</v>
      </c>
      <c r="K685" s="82" t="s">
        <v>1285</v>
      </c>
      <c r="O685" s="184"/>
    </row>
    <row r="686" spans="1:15" ht="15" x14ac:dyDescent="0.25">
      <c r="C686" s="23"/>
      <c r="D686" s="185" t="s">
        <v>1286</v>
      </c>
      <c r="E686" s="23"/>
      <c r="F686" s="187" t="s">
        <v>1287</v>
      </c>
      <c r="G686" s="124">
        <v>500</v>
      </c>
      <c r="H686" s="242">
        <v>0</v>
      </c>
      <c r="I686" s="130">
        <f>SUM(H203+H273+H274+H348+H686)</f>
        <v>518</v>
      </c>
      <c r="K686" s="82" t="s">
        <v>1288</v>
      </c>
      <c r="O686" s="184"/>
    </row>
    <row r="687" spans="1:15" ht="15" x14ac:dyDescent="0.25">
      <c r="C687" s="23"/>
      <c r="D687" s="185" t="s">
        <v>1289</v>
      </c>
      <c r="E687" s="23"/>
      <c r="F687" s="187" t="s">
        <v>1290</v>
      </c>
      <c r="G687" s="200">
        <v>750</v>
      </c>
      <c r="H687" s="199">
        <v>170</v>
      </c>
      <c r="I687" s="130">
        <f>+H275</f>
        <v>0</v>
      </c>
      <c r="K687" s="82" t="s">
        <v>1291</v>
      </c>
      <c r="O687" s="184"/>
    </row>
    <row r="688" spans="1:15" ht="15" x14ac:dyDescent="0.25">
      <c r="A688" s="6">
        <v>1</v>
      </c>
      <c r="C688" s="23"/>
      <c r="D688" s="34"/>
      <c r="E688" s="23"/>
      <c r="F688" s="36" t="s">
        <v>50</v>
      </c>
      <c r="G688" s="74">
        <f>SUM(G683:G687)</f>
        <v>70686</v>
      </c>
      <c r="H688" s="231">
        <f>SUM(H683:H687)</f>
        <v>69606</v>
      </c>
      <c r="I688" s="87" t="s">
        <v>373</v>
      </c>
      <c r="O688" s="184"/>
    </row>
    <row r="689" spans="1:15" ht="15" x14ac:dyDescent="0.25">
      <c r="B689" s="12"/>
      <c r="C689" s="23"/>
      <c r="D689" s="34"/>
      <c r="E689" s="23"/>
      <c r="F689" s="36"/>
      <c r="O689" s="184"/>
    </row>
    <row r="690" spans="1:15" ht="26.25" x14ac:dyDescent="0.25">
      <c r="B690" s="22" t="s">
        <v>125</v>
      </c>
      <c r="C690" s="77" t="s">
        <v>1292</v>
      </c>
      <c r="D690" s="78"/>
      <c r="E690" s="79"/>
      <c r="F690" s="79"/>
      <c r="G690" s="239" t="s">
        <v>8</v>
      </c>
      <c r="H690" s="240" t="s">
        <v>9</v>
      </c>
      <c r="O690" s="184"/>
    </row>
    <row r="691" spans="1:15" ht="15" x14ac:dyDescent="0.25">
      <c r="B691" s="22"/>
      <c r="C691" s="36"/>
      <c r="D691" s="185" t="s">
        <v>1293</v>
      </c>
      <c r="E691" s="23"/>
      <c r="F691" s="23" t="s">
        <v>1294</v>
      </c>
      <c r="G691" s="29">
        <v>50000</v>
      </c>
      <c r="H691" s="242">
        <v>40000</v>
      </c>
      <c r="O691" s="184"/>
    </row>
    <row r="692" spans="1:15" ht="15" hidden="1" x14ac:dyDescent="0.25">
      <c r="B692" s="22"/>
      <c r="C692" s="36"/>
      <c r="D692" s="185" t="s">
        <v>1295</v>
      </c>
      <c r="E692" s="23"/>
      <c r="F692" s="187" t="s">
        <v>400</v>
      </c>
      <c r="G692" s="29">
        <v>0</v>
      </c>
      <c r="H692" s="242">
        <v>0</v>
      </c>
      <c r="O692" s="184"/>
    </row>
    <row r="693" spans="1:15" ht="15" hidden="1" x14ac:dyDescent="0.25">
      <c r="B693" s="12">
        <v>527</v>
      </c>
      <c r="C693" s="23"/>
      <c r="D693" s="185" t="s">
        <v>1296</v>
      </c>
      <c r="E693" s="23"/>
      <c r="F693" s="187" t="s">
        <v>405</v>
      </c>
      <c r="G693" s="253">
        <v>0</v>
      </c>
      <c r="H693" s="199">
        <v>0</v>
      </c>
      <c r="O693" s="184"/>
    </row>
    <row r="694" spans="1:15" ht="15" x14ac:dyDescent="0.25">
      <c r="A694" s="6">
        <v>1</v>
      </c>
      <c r="B694" s="12"/>
      <c r="C694" s="23"/>
      <c r="D694" s="34"/>
      <c r="E694" s="23"/>
      <c r="F694" s="36" t="s">
        <v>50</v>
      </c>
      <c r="G694" s="74">
        <f>SUM(G691:G693)</f>
        <v>50000</v>
      </c>
      <c r="H694" s="231">
        <f>SUM(H691:H693)</f>
        <v>40000</v>
      </c>
      <c r="I694" s="87" t="s">
        <v>373</v>
      </c>
      <c r="J694" s="13"/>
      <c r="K694" s="87"/>
      <c r="O694" s="184"/>
    </row>
    <row r="695" spans="1:15" ht="15" x14ac:dyDescent="0.25">
      <c r="B695" s="32"/>
      <c r="C695" s="23"/>
      <c r="D695" s="34"/>
      <c r="E695" s="23"/>
      <c r="F695" s="36"/>
      <c r="O695" s="184"/>
    </row>
    <row r="696" spans="1:15" ht="26.25" x14ac:dyDescent="0.25">
      <c r="B696" s="22" t="s">
        <v>125</v>
      </c>
      <c r="C696" s="77" t="s">
        <v>1297</v>
      </c>
      <c r="D696" s="78"/>
      <c r="E696" s="79"/>
      <c r="F696" s="79"/>
      <c r="G696" s="239" t="s">
        <v>8</v>
      </c>
      <c r="H696" s="240" t="s">
        <v>9</v>
      </c>
      <c r="O696" s="184"/>
    </row>
    <row r="697" spans="1:15" ht="15" x14ac:dyDescent="0.25">
      <c r="B697" s="12">
        <v>528</v>
      </c>
      <c r="C697" s="23"/>
      <c r="D697" s="185" t="s">
        <v>1298</v>
      </c>
      <c r="E697" s="23"/>
      <c r="F697" s="187" t="s">
        <v>1299</v>
      </c>
      <c r="G697" s="242">
        <v>12500</v>
      </c>
      <c r="H697" s="242">
        <v>0</v>
      </c>
      <c r="O697" s="184"/>
    </row>
    <row r="698" spans="1:15" ht="15" x14ac:dyDescent="0.25">
      <c r="B698" s="12">
        <v>529</v>
      </c>
      <c r="C698" s="23"/>
      <c r="D698" s="185" t="s">
        <v>1300</v>
      </c>
      <c r="E698" s="23"/>
      <c r="F698" s="187" t="s">
        <v>1301</v>
      </c>
      <c r="G698" s="242">
        <v>15000</v>
      </c>
      <c r="H698" s="242">
        <v>23550.86</v>
      </c>
      <c r="I698" s="130">
        <f>SUM(H697:H698)</f>
        <v>23550.86</v>
      </c>
      <c r="K698" s="82" t="s">
        <v>1302</v>
      </c>
      <c r="O698" s="184"/>
    </row>
    <row r="699" spans="1:15" ht="15" x14ac:dyDescent="0.25">
      <c r="B699" s="12">
        <v>530</v>
      </c>
      <c r="C699" s="23"/>
      <c r="D699" s="185" t="s">
        <v>1303</v>
      </c>
      <c r="E699" s="23"/>
      <c r="F699" s="187" t="s">
        <v>1304</v>
      </c>
      <c r="G699" s="199">
        <v>97276</v>
      </c>
      <c r="H699" s="199">
        <f>+G699</f>
        <v>97276</v>
      </c>
      <c r="I699" s="130">
        <f>SUM(H699)+H205</f>
        <v>269672</v>
      </c>
      <c r="K699" s="82" t="s">
        <v>1305</v>
      </c>
      <c r="O699" s="184"/>
    </row>
    <row r="700" spans="1:15" ht="15" x14ac:dyDescent="0.25">
      <c r="A700" s="6">
        <v>1</v>
      </c>
      <c r="B700" s="12"/>
      <c r="C700" s="23"/>
      <c r="D700" s="34"/>
      <c r="E700" s="23"/>
      <c r="F700" s="36" t="s">
        <v>50</v>
      </c>
      <c r="G700" s="74">
        <f t="shared" ref="G700:H700" si="25">SUM(G697:G699)</f>
        <v>124776</v>
      </c>
      <c r="H700" s="231">
        <f t="shared" si="25"/>
        <v>120826.86</v>
      </c>
      <c r="I700" s="87" t="s">
        <v>373</v>
      </c>
      <c r="J700" s="8"/>
      <c r="O700" s="184"/>
    </row>
    <row r="701" spans="1:15" ht="15" x14ac:dyDescent="0.25">
      <c r="B701" s="12"/>
      <c r="C701" s="23"/>
      <c r="D701" s="34"/>
      <c r="E701" s="23"/>
      <c r="F701" s="23"/>
      <c r="O701" s="184"/>
    </row>
    <row r="702" spans="1:15" ht="26.25" x14ac:dyDescent="0.25">
      <c r="B702" s="22" t="s">
        <v>125</v>
      </c>
      <c r="C702" s="81" t="s">
        <v>1306</v>
      </c>
      <c r="D702" s="78"/>
      <c r="E702" s="79"/>
      <c r="F702" s="79"/>
      <c r="G702" s="239" t="s">
        <v>8</v>
      </c>
      <c r="H702" s="240" t="s">
        <v>9</v>
      </c>
      <c r="O702" s="184"/>
    </row>
    <row r="703" spans="1:15" ht="15" x14ac:dyDescent="0.25">
      <c r="B703" s="12">
        <v>536</v>
      </c>
      <c r="C703" s="33"/>
      <c r="D703" s="185" t="s">
        <v>1307</v>
      </c>
      <c r="E703" s="23"/>
      <c r="F703" s="6" t="s">
        <v>1308</v>
      </c>
      <c r="G703" s="29">
        <v>0</v>
      </c>
      <c r="H703" s="29">
        <v>0</v>
      </c>
      <c r="I703" s="130">
        <f>SUM(H703)</f>
        <v>0</v>
      </c>
      <c r="K703" s="82" t="s">
        <v>1309</v>
      </c>
      <c r="O703" s="184"/>
    </row>
    <row r="704" spans="1:15" ht="15" x14ac:dyDescent="0.25">
      <c r="B704" s="12"/>
      <c r="C704" s="33"/>
      <c r="D704" s="34"/>
      <c r="E704" s="23"/>
      <c r="F704" s="23"/>
      <c r="G704" s="235">
        <v>0</v>
      </c>
      <c r="H704" s="75">
        <v>0</v>
      </c>
      <c r="I704" s="130">
        <f>SUM(H704)</f>
        <v>0</v>
      </c>
      <c r="J704" s="8"/>
      <c r="K704" s="82" t="s">
        <v>1310</v>
      </c>
      <c r="O704" s="184"/>
    </row>
    <row r="705" spans="1:15" ht="15" x14ac:dyDescent="0.25">
      <c r="A705" s="6">
        <v>1</v>
      </c>
      <c r="B705" s="12"/>
      <c r="C705" s="23"/>
      <c r="D705" s="34"/>
      <c r="E705" s="23"/>
      <c r="F705" s="36" t="s">
        <v>50</v>
      </c>
      <c r="G705" s="47">
        <f t="shared" ref="G705" si="26">SUM(G703:G704)</f>
        <v>0</v>
      </c>
      <c r="H705" s="231">
        <f t="shared" ref="H705" si="27">SUM(H702:H704)</f>
        <v>0</v>
      </c>
      <c r="I705" s="128">
        <f>SUM(I3:I704)</f>
        <v>13830608.192810005</v>
      </c>
      <c r="O705" s="184"/>
    </row>
    <row r="706" spans="1:15" ht="15" x14ac:dyDescent="0.25">
      <c r="A706" s="6">
        <v>1</v>
      </c>
      <c r="B706" s="12"/>
      <c r="C706" s="23"/>
      <c r="D706" s="34"/>
      <c r="E706" s="23"/>
      <c r="F706" s="36" t="s">
        <v>1311</v>
      </c>
      <c r="G706" s="14">
        <f>SUM(G134+G168+G206+G234+G277+G292+G299+G304+G349+G353+G357+G367+G385+G396+G407+G414+G431+G449+G504+G510+G528+G554+G571+G580+G591+G606+G634+G662+G673+G680+G688+G694+G700+G703)</f>
        <v>14419852.809969002</v>
      </c>
      <c r="H706" s="14">
        <f>SUM(H134+H168+H206+H234+H277+H292+H299+H304+H349+H353+H357+H367+H385+H396+H407+H414+H431+H449+H504+H510+H528+H554+H571+H580+H591+H606+H634+H662+H673+H680+H688+H694+H700+H705)</f>
        <v>13830608.192809997</v>
      </c>
      <c r="I706" s="137"/>
      <c r="K706" s="84"/>
      <c r="O706" s="184"/>
    </row>
    <row r="707" spans="1:15" ht="15" x14ac:dyDescent="0.25">
      <c r="B707" s="12"/>
      <c r="C707" s="23"/>
      <c r="D707" s="34"/>
      <c r="E707" s="23"/>
      <c r="F707" s="23"/>
      <c r="G707" s="8"/>
      <c r="H707" s="8"/>
      <c r="O707" s="184"/>
    </row>
    <row r="708" spans="1:15" ht="15" x14ac:dyDescent="0.25">
      <c r="B708" s="12"/>
      <c r="C708" s="23"/>
      <c r="D708" s="34"/>
      <c r="E708" s="23"/>
      <c r="F708" s="36" t="s">
        <v>1312</v>
      </c>
      <c r="G708" s="8">
        <v>3022987.17</v>
      </c>
      <c r="H708" s="8">
        <f>+G708</f>
        <v>3022987.17</v>
      </c>
      <c r="O708" s="184"/>
    </row>
    <row r="709" spans="1:15" ht="15" x14ac:dyDescent="0.25">
      <c r="B709" s="12"/>
      <c r="C709" s="23"/>
      <c r="D709" s="34"/>
      <c r="E709" s="23"/>
      <c r="F709" s="36" t="s">
        <v>1313</v>
      </c>
      <c r="G709" s="8">
        <f>'10 Ed R'!N72</f>
        <v>13787416.75</v>
      </c>
      <c r="H709" s="8">
        <f>+'10 Ed R'!O72</f>
        <v>13896271.91</v>
      </c>
      <c r="O709" s="184"/>
    </row>
    <row r="710" spans="1:15" ht="15" x14ac:dyDescent="0.25">
      <c r="B710" s="12"/>
      <c r="C710" s="23"/>
      <c r="D710" s="34"/>
      <c r="E710" s="23"/>
      <c r="F710" s="36" t="s">
        <v>1314</v>
      </c>
      <c r="G710" s="75">
        <f>G706+20</f>
        <v>14419872.809969002</v>
      </c>
      <c r="H710" s="75">
        <f>+H706</f>
        <v>13830608.192809997</v>
      </c>
      <c r="I710" s="128">
        <f>SUM(H709-H710)</f>
        <v>65663.717190003023</v>
      </c>
      <c r="O710" s="184"/>
    </row>
    <row r="711" spans="1:15" ht="15" x14ac:dyDescent="0.25">
      <c r="B711" s="12"/>
      <c r="C711" s="23"/>
      <c r="D711" s="34"/>
      <c r="E711" s="23"/>
      <c r="F711" s="36" t="s">
        <v>1315</v>
      </c>
      <c r="G711" s="166">
        <f>(G708+G709)-G710</f>
        <v>2390531.1100309994</v>
      </c>
      <c r="H711" s="76">
        <f>(H708+H709)-H710</f>
        <v>3088650.8871900011</v>
      </c>
      <c r="O711" s="184"/>
    </row>
    <row r="712" spans="1:15" ht="15" x14ac:dyDescent="0.25">
      <c r="B712" s="12"/>
      <c r="D712" s="34"/>
      <c r="O712" s="184"/>
    </row>
    <row r="713" spans="1:15" ht="15" x14ac:dyDescent="0.25">
      <c r="D713" s="34"/>
      <c r="O713" s="184"/>
    </row>
    <row r="714" spans="1:15" ht="15" x14ac:dyDescent="0.25">
      <c r="A714" s="6">
        <v>37</v>
      </c>
      <c r="D714" s="34"/>
      <c r="O714" s="184"/>
    </row>
    <row r="715" spans="1:15" ht="15" x14ac:dyDescent="0.25">
      <c r="D715" s="34"/>
      <c r="O715" s="184"/>
    </row>
    <row r="716" spans="1:15" ht="15" x14ac:dyDescent="0.25">
      <c r="D716" s="34"/>
      <c r="O716" s="184"/>
    </row>
    <row r="717" spans="1:15" ht="15" x14ac:dyDescent="0.25">
      <c r="D717" s="34"/>
      <c r="O717" s="184"/>
    </row>
    <row r="718" spans="1:15" ht="15" x14ac:dyDescent="0.25">
      <c r="D718" s="34"/>
      <c r="O718" s="184"/>
    </row>
    <row r="719" spans="1:15" ht="15" x14ac:dyDescent="0.25">
      <c r="D719" s="34"/>
      <c r="O719" s="184"/>
    </row>
    <row r="720" spans="1:15" ht="15" x14ac:dyDescent="0.25">
      <c r="D720" s="34"/>
      <c r="O720" s="184"/>
    </row>
    <row r="721" spans="4:15" ht="15" x14ac:dyDescent="0.25">
      <c r="D721" s="34"/>
      <c r="O721" s="184"/>
    </row>
    <row r="722" spans="4:15" ht="15" x14ac:dyDescent="0.25">
      <c r="D722" s="34"/>
      <c r="O722" s="184"/>
    </row>
    <row r="723" spans="4:15" ht="15" x14ac:dyDescent="0.25">
      <c r="D723" s="34"/>
      <c r="O723" s="184"/>
    </row>
    <row r="724" spans="4:15" ht="15" x14ac:dyDescent="0.25">
      <c r="D724" s="34"/>
      <c r="O724" s="184"/>
    </row>
    <row r="725" spans="4:15" ht="15" x14ac:dyDescent="0.25">
      <c r="D725" s="34"/>
      <c r="O725" s="184"/>
    </row>
    <row r="726" spans="4:15" ht="15" x14ac:dyDescent="0.25">
      <c r="D726" s="34"/>
      <c r="O726" s="184"/>
    </row>
    <row r="727" spans="4:15" ht="15" x14ac:dyDescent="0.25">
      <c r="D727" s="34"/>
      <c r="O727" s="184"/>
    </row>
    <row r="728" spans="4:15" ht="15" x14ac:dyDescent="0.25">
      <c r="D728" s="34"/>
      <c r="O728" s="184"/>
    </row>
    <row r="729" spans="4:15" ht="15" x14ac:dyDescent="0.25">
      <c r="D729" s="34"/>
      <c r="O729" s="184"/>
    </row>
    <row r="730" spans="4:15" ht="15" x14ac:dyDescent="0.25">
      <c r="D730" s="34"/>
      <c r="O730" s="184"/>
    </row>
    <row r="731" spans="4:15" x14ac:dyDescent="0.2">
      <c r="D731" s="34"/>
    </row>
    <row r="732" spans="4:15" x14ac:dyDescent="0.2">
      <c r="D732" s="34"/>
    </row>
    <row r="733" spans="4:15" x14ac:dyDescent="0.2">
      <c r="D733" s="34"/>
    </row>
    <row r="734" spans="4:15" x14ac:dyDescent="0.2">
      <c r="D734" s="34"/>
    </row>
    <row r="735" spans="4:15" x14ac:dyDescent="0.2">
      <c r="D735" s="34"/>
    </row>
    <row r="736" spans="4:15" x14ac:dyDescent="0.2">
      <c r="D736" s="34"/>
    </row>
    <row r="737" spans="4:4" x14ac:dyDescent="0.2">
      <c r="D737" s="34"/>
    </row>
    <row r="738" spans="4:4" x14ac:dyDescent="0.2">
      <c r="D738" s="34"/>
    </row>
    <row r="739" spans="4:4" x14ac:dyDescent="0.2">
      <c r="D739" s="34"/>
    </row>
    <row r="740" spans="4:4" x14ac:dyDescent="0.2">
      <c r="D740" s="34"/>
    </row>
    <row r="741" spans="4:4" x14ac:dyDescent="0.2">
      <c r="D741" s="34"/>
    </row>
    <row r="742" spans="4:4" x14ac:dyDescent="0.2">
      <c r="D742" s="34"/>
    </row>
    <row r="743" spans="4:4" x14ac:dyDescent="0.2">
      <c r="D743" s="34"/>
    </row>
    <row r="744" spans="4:4" x14ac:dyDescent="0.2">
      <c r="D744" s="34"/>
    </row>
    <row r="745" spans="4:4" x14ac:dyDescent="0.2">
      <c r="D745" s="34"/>
    </row>
    <row r="746" spans="4:4" x14ac:dyDescent="0.2">
      <c r="D746" s="34"/>
    </row>
    <row r="747" spans="4:4" x14ac:dyDescent="0.2">
      <c r="D747" s="34"/>
    </row>
    <row r="748" spans="4:4" x14ac:dyDescent="0.2">
      <c r="D748" s="34"/>
    </row>
    <row r="749" spans="4:4" x14ac:dyDescent="0.2">
      <c r="D749" s="34"/>
    </row>
    <row r="750" spans="4:4" x14ac:dyDescent="0.2">
      <c r="D750" s="34"/>
    </row>
    <row r="751" spans="4:4" x14ac:dyDescent="0.2">
      <c r="D751" s="34"/>
    </row>
    <row r="752" spans="4:4" x14ac:dyDescent="0.2">
      <c r="D752" s="34"/>
    </row>
    <row r="753" spans="4:4" x14ac:dyDescent="0.2">
      <c r="D753" s="34"/>
    </row>
    <row r="754" spans="4:4" x14ac:dyDescent="0.2">
      <c r="D754" s="34"/>
    </row>
    <row r="755" spans="4:4" x14ac:dyDescent="0.2">
      <c r="D755" s="34"/>
    </row>
    <row r="756" spans="4:4" x14ac:dyDescent="0.2">
      <c r="D756" s="34"/>
    </row>
    <row r="757" spans="4:4" x14ac:dyDescent="0.2">
      <c r="D757" s="34"/>
    </row>
    <row r="758" spans="4:4" x14ac:dyDescent="0.2">
      <c r="D758" s="34"/>
    </row>
    <row r="759" spans="4:4" x14ac:dyDescent="0.2">
      <c r="D759" s="34"/>
    </row>
    <row r="760" spans="4:4" x14ac:dyDescent="0.2">
      <c r="D760" s="34"/>
    </row>
    <row r="761" spans="4:4" x14ac:dyDescent="0.2">
      <c r="D761" s="34"/>
    </row>
    <row r="762" spans="4:4" x14ac:dyDescent="0.2">
      <c r="D762" s="34"/>
    </row>
    <row r="763" spans="4:4" x14ac:dyDescent="0.2">
      <c r="D763" s="34"/>
    </row>
    <row r="764" spans="4:4" x14ac:dyDescent="0.2">
      <c r="D764" s="34"/>
    </row>
    <row r="765" spans="4:4" x14ac:dyDescent="0.2">
      <c r="D765" s="34"/>
    </row>
    <row r="766" spans="4:4" x14ac:dyDescent="0.2">
      <c r="D766" s="34"/>
    </row>
    <row r="767" spans="4:4" x14ac:dyDescent="0.2">
      <c r="D767" s="34"/>
    </row>
    <row r="768" spans="4:4" x14ac:dyDescent="0.2">
      <c r="D768" s="34"/>
    </row>
    <row r="769" spans="4:4" x14ac:dyDescent="0.2">
      <c r="D769" s="34"/>
    </row>
    <row r="770" spans="4:4" x14ac:dyDescent="0.2">
      <c r="D770" s="34"/>
    </row>
    <row r="771" spans="4:4" x14ac:dyDescent="0.2">
      <c r="D771" s="34"/>
    </row>
    <row r="772" spans="4:4" x14ac:dyDescent="0.2">
      <c r="D772" s="34"/>
    </row>
    <row r="773" spans="4:4" x14ac:dyDescent="0.2">
      <c r="D773" s="34"/>
    </row>
    <row r="774" spans="4:4" x14ac:dyDescent="0.2">
      <c r="D774" s="34"/>
    </row>
    <row r="775" spans="4:4" x14ac:dyDescent="0.2">
      <c r="D775" s="34"/>
    </row>
    <row r="776" spans="4:4" x14ac:dyDescent="0.2">
      <c r="D776" s="34"/>
    </row>
    <row r="777" spans="4:4" x14ac:dyDescent="0.2">
      <c r="D777" s="34"/>
    </row>
    <row r="778" spans="4:4" x14ac:dyDescent="0.2">
      <c r="D778" s="34"/>
    </row>
    <row r="779" spans="4:4" x14ac:dyDescent="0.2">
      <c r="D779" s="34"/>
    </row>
    <row r="780" spans="4:4" x14ac:dyDescent="0.2">
      <c r="D780" s="34"/>
    </row>
    <row r="781" spans="4:4" x14ac:dyDescent="0.2">
      <c r="D781" s="34"/>
    </row>
    <row r="782" spans="4:4" x14ac:dyDescent="0.2">
      <c r="D782" s="34"/>
    </row>
    <row r="783" spans="4:4" x14ac:dyDescent="0.2">
      <c r="D783" s="34"/>
    </row>
    <row r="784" spans="4:4" x14ac:dyDescent="0.2">
      <c r="D784" s="34"/>
    </row>
    <row r="785" spans="4:4" x14ac:dyDescent="0.2">
      <c r="D785" s="34"/>
    </row>
    <row r="786" spans="4:4" x14ac:dyDescent="0.2">
      <c r="D786" s="34"/>
    </row>
    <row r="787" spans="4:4" x14ac:dyDescent="0.2">
      <c r="D787" s="34"/>
    </row>
    <row r="788" spans="4:4" x14ac:dyDescent="0.2">
      <c r="D788" s="34"/>
    </row>
    <row r="789" spans="4:4" x14ac:dyDescent="0.2">
      <c r="D789" s="34"/>
    </row>
    <row r="790" spans="4:4" x14ac:dyDescent="0.2">
      <c r="D790" s="34"/>
    </row>
    <row r="791" spans="4:4" x14ac:dyDescent="0.2">
      <c r="D791" s="34"/>
    </row>
    <row r="792" spans="4:4" x14ac:dyDescent="0.2">
      <c r="D792" s="34"/>
    </row>
    <row r="793" spans="4:4" x14ac:dyDescent="0.2">
      <c r="D793" s="34"/>
    </row>
    <row r="794" spans="4:4" x14ac:dyDescent="0.2">
      <c r="D794" s="34"/>
    </row>
    <row r="795" spans="4:4" x14ac:dyDescent="0.2">
      <c r="D795" s="34"/>
    </row>
    <row r="796" spans="4:4" x14ac:dyDescent="0.2">
      <c r="D796" s="34"/>
    </row>
    <row r="797" spans="4:4" x14ac:dyDescent="0.2">
      <c r="D797" s="34"/>
    </row>
    <row r="798" spans="4:4" x14ac:dyDescent="0.2">
      <c r="D798" s="34"/>
    </row>
    <row r="799" spans="4:4" x14ac:dyDescent="0.2">
      <c r="D799" s="34"/>
    </row>
    <row r="800" spans="4:4" x14ac:dyDescent="0.2">
      <c r="D800" s="34"/>
    </row>
    <row r="801" spans="4:4" x14ac:dyDescent="0.2">
      <c r="D801" s="34"/>
    </row>
    <row r="802" spans="4:4" x14ac:dyDescent="0.2">
      <c r="D802" s="34"/>
    </row>
    <row r="803" spans="4:4" x14ac:dyDescent="0.2">
      <c r="D803" s="34"/>
    </row>
    <row r="804" spans="4:4" x14ac:dyDescent="0.2">
      <c r="D804" s="34"/>
    </row>
    <row r="805" spans="4:4" x14ac:dyDescent="0.2">
      <c r="D805" s="34"/>
    </row>
    <row r="806" spans="4:4" x14ac:dyDescent="0.2">
      <c r="D806" s="34"/>
    </row>
    <row r="807" spans="4:4" x14ac:dyDescent="0.2">
      <c r="D807" s="34"/>
    </row>
    <row r="808" spans="4:4" x14ac:dyDescent="0.2">
      <c r="D808" s="34"/>
    </row>
    <row r="809" spans="4:4" x14ac:dyDescent="0.2">
      <c r="D809" s="34"/>
    </row>
    <row r="810" spans="4:4" x14ac:dyDescent="0.2">
      <c r="D810" s="34"/>
    </row>
  </sheetData>
  <phoneticPr fontId="6" type="noConversion"/>
  <printOptions horizontalCentered="1" gridLines="1"/>
  <pageMargins left="0" right="0" top="0.75" bottom="0.35" header="0.24" footer="0.1"/>
  <pageSetup scale="74" fitToHeight="11" orientation="portrait" r:id="rId1"/>
  <headerFooter alignWithMargins="0">
    <oddHeader>&amp;C&amp;"Arial,Bold"ARBOR PARK SCHOOL DISTRICT 145
2019 FISCAL YEAR BUDGET
July 1, 2018 Through June 30, 2019</oddHeader>
    <oddFooter>&amp;L&amp;8&amp;D &amp;T&amp;R&amp;Z&amp;F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indexed="53"/>
    <pageSetUpPr fitToPage="1"/>
  </sheetPr>
  <dimension ref="A1:XEV85"/>
  <sheetViews>
    <sheetView zoomScale="130" zoomScaleNormal="130" workbookViewId="0">
      <pane xSplit="7" ySplit="1" topLeftCell="J2" activePane="bottomRight" state="frozen"/>
      <selection pane="topRight" activeCell="C5" sqref="C5:V82"/>
      <selection pane="bottomLeft" activeCell="C5" sqref="C5:V82"/>
      <selection pane="bottomRight" activeCell="C1" sqref="C1"/>
    </sheetView>
  </sheetViews>
  <sheetFormatPr defaultColWidth="9.140625" defaultRowHeight="12.75" x14ac:dyDescent="0.2"/>
  <cols>
    <col min="1" max="1" width="4" style="6" hidden="1" customWidth="1"/>
    <col min="2" max="2" width="4.140625" style="6" hidden="1" customWidth="1"/>
    <col min="3" max="3" width="4" style="6" bestFit="1" customWidth="1"/>
    <col min="4" max="4" width="4.5703125" style="6" hidden="1" customWidth="1"/>
    <col min="5" max="5" width="1.5703125" style="6" hidden="1" customWidth="1"/>
    <col min="6" max="6" width="5" style="6" hidden="1" customWidth="1"/>
    <col min="7" max="7" width="1.5703125" style="6" hidden="1" customWidth="1"/>
    <col min="8" max="8" width="6.28515625" style="6" hidden="1" customWidth="1"/>
    <col min="9" max="9" width="1.5703125" style="6" hidden="1" customWidth="1"/>
    <col min="10" max="10" width="24.42578125" style="21" bestFit="1" customWidth="1"/>
    <col min="11" max="11" width="1.7109375" style="6" customWidth="1"/>
    <col min="12" max="12" width="54.140625" style="6" customWidth="1"/>
    <col min="13" max="14" width="13.28515625" style="13" customWidth="1"/>
    <col min="15" max="15" width="12.28515625" style="6" customWidth="1"/>
    <col min="16" max="16" width="12.28515625" style="7" customWidth="1"/>
    <col min="17" max="20" width="12.28515625" style="6" customWidth="1"/>
    <col min="21" max="16384" width="9.140625" style="6"/>
  </cols>
  <sheetData>
    <row r="1" spans="1:16376" ht="15.75" x14ac:dyDescent="0.25">
      <c r="C1" s="16" t="s">
        <v>1316</v>
      </c>
      <c r="D1" s="36" t="s">
        <v>1317</v>
      </c>
      <c r="E1" s="36"/>
      <c r="F1" s="36"/>
      <c r="G1" s="23"/>
      <c r="H1" s="23"/>
      <c r="I1" s="23"/>
      <c r="J1" s="34"/>
      <c r="K1" s="35"/>
      <c r="L1" s="23"/>
    </row>
    <row r="2" spans="1:16376" ht="15.75" x14ac:dyDescent="0.25">
      <c r="C2" s="16" t="s">
        <v>1318</v>
      </c>
      <c r="D2" s="36" t="s">
        <v>1319</v>
      </c>
      <c r="E2" s="36"/>
      <c r="F2" s="36"/>
      <c r="G2" s="23"/>
      <c r="H2" s="23"/>
      <c r="I2" s="23"/>
      <c r="J2" s="34"/>
      <c r="K2" s="35"/>
      <c r="L2" s="23"/>
    </row>
    <row r="3" spans="1:16376" ht="38.25" x14ac:dyDescent="0.35">
      <c r="C3" s="18" t="s">
        <v>125</v>
      </c>
      <c r="D3" s="36" t="s">
        <v>1320</v>
      </c>
      <c r="E3" s="23"/>
      <c r="F3" s="23"/>
      <c r="G3" s="23"/>
      <c r="H3" s="23"/>
      <c r="I3" s="23"/>
      <c r="J3" s="34"/>
      <c r="K3" s="35"/>
      <c r="L3" s="168" t="s">
        <v>7</v>
      </c>
      <c r="M3" s="239" t="s">
        <v>8</v>
      </c>
      <c r="N3" s="240" t="s">
        <v>9</v>
      </c>
    </row>
    <row r="4" spans="1:16376" x14ac:dyDescent="0.2">
      <c r="C4" s="12"/>
      <c r="D4" s="23">
        <v>20</v>
      </c>
      <c r="E4" s="23" t="s">
        <v>11</v>
      </c>
      <c r="F4" s="23">
        <v>1111</v>
      </c>
      <c r="G4" s="23"/>
      <c r="H4" s="23"/>
      <c r="I4" s="23"/>
      <c r="J4" s="98" t="s">
        <v>1321</v>
      </c>
      <c r="K4" s="35"/>
      <c r="L4" s="6" t="s">
        <v>13</v>
      </c>
      <c r="M4" s="8">
        <v>530187</v>
      </c>
      <c r="N4" s="37">
        <f>+M4</f>
        <v>530187</v>
      </c>
    </row>
    <row r="5" spans="1:16376" x14ac:dyDescent="0.2">
      <c r="C5" s="12"/>
      <c r="D5" s="23">
        <v>20</v>
      </c>
      <c r="E5" s="23" t="s">
        <v>11</v>
      </c>
      <c r="F5" s="23">
        <v>1112</v>
      </c>
      <c r="G5" s="23"/>
      <c r="H5" s="23"/>
      <c r="I5" s="23"/>
      <c r="J5" s="98" t="s">
        <v>1322</v>
      </c>
      <c r="K5" s="35"/>
      <c r="L5" s="6" t="s">
        <v>15</v>
      </c>
      <c r="M5" s="8">
        <v>439845</v>
      </c>
      <c r="N5" s="37">
        <f>SUM(419469.07+5000)</f>
        <v>424469.07</v>
      </c>
    </row>
    <row r="6" spans="1:16376" x14ac:dyDescent="0.2">
      <c r="C6" s="12"/>
      <c r="D6" s="23">
        <v>20</v>
      </c>
      <c r="E6" s="23" t="s">
        <v>11</v>
      </c>
      <c r="F6" s="23">
        <v>1113</v>
      </c>
      <c r="G6" s="23"/>
      <c r="H6" s="23"/>
      <c r="I6" s="23"/>
      <c r="J6" s="98" t="s">
        <v>1323</v>
      </c>
      <c r="K6" s="35"/>
      <c r="L6" s="6" t="s">
        <v>17</v>
      </c>
      <c r="M6" s="37">
        <v>-12500</v>
      </c>
      <c r="N6" s="37">
        <v>-4500</v>
      </c>
      <c r="O6" s="8">
        <f>SUM(N4:N6)</f>
        <v>950156.07000000007</v>
      </c>
      <c r="P6" s="7">
        <v>1100</v>
      </c>
      <c r="R6" s="60"/>
    </row>
    <row r="7" spans="1:16376" x14ac:dyDescent="0.2">
      <c r="C7" s="12"/>
      <c r="D7" s="23">
        <v>20</v>
      </c>
      <c r="E7" s="23" t="s">
        <v>11</v>
      </c>
      <c r="F7" s="23">
        <v>1510</v>
      </c>
      <c r="G7" s="23"/>
      <c r="H7" s="23"/>
      <c r="I7" s="23"/>
      <c r="J7" s="98" t="s">
        <v>1324</v>
      </c>
      <c r="K7" s="35"/>
      <c r="L7" s="23" t="s">
        <v>1325</v>
      </c>
      <c r="M7" s="37">
        <v>15000</v>
      </c>
      <c r="N7" s="37">
        <f>_xlfn.SINGLE(SUM(6892.27+4642.51))</f>
        <v>11534.78</v>
      </c>
      <c r="O7" s="8">
        <f>+N7</f>
        <v>11534.78</v>
      </c>
      <c r="P7" s="7">
        <v>1510</v>
      </c>
      <c r="R7" s="13"/>
    </row>
    <row r="8" spans="1:16376" x14ac:dyDescent="0.2">
      <c r="C8" s="12"/>
      <c r="D8" s="23">
        <v>20</v>
      </c>
      <c r="E8" s="23" t="s">
        <v>11</v>
      </c>
      <c r="F8" s="23">
        <v>1910</v>
      </c>
      <c r="G8" s="23"/>
      <c r="H8" s="23"/>
      <c r="I8" s="23"/>
      <c r="J8" s="98" t="s">
        <v>1326</v>
      </c>
      <c r="K8" s="35"/>
      <c r="L8" s="23" t="s">
        <v>1327</v>
      </c>
      <c r="M8" s="37">
        <v>4500</v>
      </c>
      <c r="N8" s="37">
        <v>4509</v>
      </c>
      <c r="O8" s="8">
        <f>+N8</f>
        <v>4509</v>
      </c>
      <c r="P8" s="7">
        <v>1910</v>
      </c>
      <c r="R8" s="60"/>
    </row>
    <row r="9" spans="1:16376" hidden="1" x14ac:dyDescent="0.2">
      <c r="C9" s="12"/>
      <c r="D9" s="23">
        <v>20</v>
      </c>
      <c r="E9" s="23" t="s">
        <v>11</v>
      </c>
      <c r="F9" s="23">
        <v>3920</v>
      </c>
      <c r="G9" s="23"/>
      <c r="H9" s="23"/>
      <c r="I9" s="23"/>
      <c r="J9" s="34"/>
      <c r="K9" s="35"/>
      <c r="L9" s="23"/>
      <c r="M9" s="37"/>
      <c r="N9" s="37"/>
      <c r="O9" s="8">
        <f>SUM(N9)</f>
        <v>0</v>
      </c>
      <c r="R9" s="60"/>
    </row>
    <row r="10" spans="1:16376" x14ac:dyDescent="0.2">
      <c r="C10" s="12"/>
      <c r="D10" s="23">
        <v>20</v>
      </c>
      <c r="E10" s="23" t="s">
        <v>11</v>
      </c>
      <c r="F10" s="23">
        <v>1999</v>
      </c>
      <c r="G10" s="23"/>
      <c r="H10" s="23"/>
      <c r="I10" s="23"/>
      <c r="J10" s="98" t="s">
        <v>1328</v>
      </c>
      <c r="K10" s="35"/>
      <c r="L10" s="23" t="s">
        <v>1329</v>
      </c>
      <c r="M10" s="37">
        <v>0</v>
      </c>
      <c r="N10" s="37">
        <v>0</v>
      </c>
      <c r="O10" s="8">
        <f>+N10</f>
        <v>0</v>
      </c>
      <c r="P10" s="7">
        <v>1999</v>
      </c>
    </row>
    <row r="11" spans="1:16376" hidden="1" x14ac:dyDescent="0.2">
      <c r="C11" s="12"/>
      <c r="D11" s="23">
        <v>20</v>
      </c>
      <c r="E11" s="23" t="s">
        <v>11</v>
      </c>
      <c r="F11" s="23">
        <v>1999</v>
      </c>
      <c r="G11" s="23" t="s">
        <v>11</v>
      </c>
      <c r="H11" s="23">
        <v>1</v>
      </c>
      <c r="I11" s="23"/>
      <c r="J11" s="34"/>
      <c r="K11" s="35"/>
      <c r="L11" s="23"/>
      <c r="M11" s="37"/>
      <c r="N11" s="37"/>
      <c r="O11" s="8"/>
    </row>
    <row r="12" spans="1:16376" x14ac:dyDescent="0.2">
      <c r="C12" s="12"/>
      <c r="D12" s="23">
        <v>20</v>
      </c>
      <c r="E12" s="23" t="s">
        <v>11</v>
      </c>
      <c r="F12" s="23">
        <v>3001</v>
      </c>
      <c r="G12" s="23" t="s">
        <v>11</v>
      </c>
      <c r="H12" s="23"/>
      <c r="I12" s="23"/>
      <c r="J12" s="98" t="s">
        <v>1330</v>
      </c>
      <c r="K12" s="35"/>
      <c r="L12" s="23" t="s">
        <v>1331</v>
      </c>
      <c r="M12" s="37">
        <v>250000</v>
      </c>
      <c r="N12" s="37">
        <v>250000</v>
      </c>
      <c r="O12" s="8">
        <f>+N12</f>
        <v>250000</v>
      </c>
      <c r="P12" s="7">
        <v>3001</v>
      </c>
    </row>
    <row r="13" spans="1:16376" hidden="1" x14ac:dyDescent="0.2">
      <c r="C13" s="12"/>
      <c r="D13" s="23"/>
      <c r="E13" s="23"/>
      <c r="F13" s="23"/>
      <c r="G13" s="23"/>
      <c r="H13" s="23"/>
      <c r="I13" s="23"/>
      <c r="J13" s="98" t="s">
        <v>1332</v>
      </c>
      <c r="K13" s="35"/>
      <c r="L13" s="23" t="s">
        <v>1333</v>
      </c>
      <c r="M13" s="37">
        <v>0</v>
      </c>
      <c r="N13" s="37">
        <v>0</v>
      </c>
      <c r="O13" s="8">
        <f>SUM(N13)</f>
        <v>0</v>
      </c>
      <c r="P13" s="7">
        <v>3920</v>
      </c>
    </row>
    <row r="14" spans="1:16376" hidden="1" x14ac:dyDescent="0.2">
      <c r="C14" s="12"/>
      <c r="D14" s="23"/>
      <c r="E14" s="23"/>
      <c r="F14" s="23"/>
      <c r="G14" s="23"/>
      <c r="H14" s="23"/>
      <c r="I14" s="23"/>
      <c r="J14" s="98" t="s">
        <v>1334</v>
      </c>
      <c r="K14" s="35"/>
      <c r="L14" s="23" t="s">
        <v>1335</v>
      </c>
      <c r="M14" s="37">
        <v>0</v>
      </c>
      <c r="N14" s="37">
        <v>0</v>
      </c>
      <c r="O14" s="8">
        <f>SUM(N14)</f>
        <v>0</v>
      </c>
      <c r="P14" s="7">
        <v>3925</v>
      </c>
    </row>
    <row r="15" spans="1:16376" x14ac:dyDescent="0.2">
      <c r="A15" s="98" t="s">
        <v>1336</v>
      </c>
      <c r="B15" s="10"/>
      <c r="D15" s="6" t="s">
        <v>1337</v>
      </c>
      <c r="E15" s="98" t="s">
        <v>1336</v>
      </c>
      <c r="F15" s="10"/>
      <c r="H15" s="6" t="s">
        <v>1337</v>
      </c>
      <c r="I15" s="98" t="s">
        <v>1336</v>
      </c>
      <c r="J15" s="196" t="s">
        <v>1338</v>
      </c>
      <c r="L15" s="6" t="s">
        <v>119</v>
      </c>
      <c r="M15" s="133">
        <v>0</v>
      </c>
      <c r="N15" s="133">
        <v>0</v>
      </c>
      <c r="O15" s="8">
        <f>+N15</f>
        <v>0</v>
      </c>
      <c r="P15" s="5">
        <v>7110</v>
      </c>
      <c r="Q15" s="142"/>
      <c r="R15" s="10"/>
      <c r="U15" s="98"/>
      <c r="V15" s="10"/>
      <c r="Y15" s="98"/>
      <c r="Z15" s="10"/>
      <c r="AC15" s="98"/>
      <c r="AD15" s="10"/>
      <c r="AG15" s="98"/>
      <c r="AH15" s="10"/>
      <c r="AK15" s="98"/>
      <c r="AL15" s="10"/>
      <c r="AO15" s="98"/>
      <c r="AP15" s="10"/>
      <c r="AS15" s="98"/>
      <c r="AT15" s="10"/>
      <c r="AW15" s="98"/>
      <c r="AX15" s="10"/>
      <c r="BA15" s="98"/>
      <c r="BB15" s="10"/>
      <c r="BE15" s="98"/>
      <c r="BF15" s="10"/>
      <c r="BI15" s="98"/>
      <c r="BJ15" s="10"/>
      <c r="BM15" s="98"/>
      <c r="BN15" s="10"/>
      <c r="BQ15" s="98"/>
      <c r="BR15" s="10"/>
      <c r="BU15" s="98"/>
      <c r="BV15" s="10"/>
      <c r="BY15" s="98"/>
      <c r="BZ15" s="10"/>
      <c r="CC15" s="98"/>
      <c r="CD15" s="10"/>
      <c r="CG15" s="98"/>
      <c r="CH15" s="10"/>
      <c r="CK15" s="98"/>
      <c r="CL15" s="10"/>
      <c r="CO15" s="98"/>
      <c r="CP15" s="10"/>
      <c r="CS15" s="98"/>
      <c r="CT15" s="10"/>
      <c r="CW15" s="98"/>
      <c r="CX15" s="10"/>
      <c r="DA15" s="98"/>
      <c r="DB15" s="10"/>
      <c r="DE15" s="98"/>
      <c r="DF15" s="10"/>
      <c r="DI15" s="98"/>
      <c r="DJ15" s="10"/>
      <c r="DM15" s="98"/>
      <c r="DN15" s="10"/>
      <c r="DQ15" s="98"/>
      <c r="DR15" s="10"/>
      <c r="DU15" s="98"/>
      <c r="DV15" s="10"/>
      <c r="DY15" s="98"/>
      <c r="DZ15" s="10"/>
      <c r="EC15" s="98"/>
      <c r="ED15" s="10"/>
      <c r="EG15" s="98"/>
      <c r="EH15" s="10"/>
      <c r="EK15" s="98"/>
      <c r="EL15" s="10"/>
      <c r="EO15" s="98"/>
      <c r="EP15" s="10"/>
      <c r="ES15" s="98"/>
      <c r="ET15" s="10"/>
      <c r="EV15" s="6" t="s">
        <v>1337</v>
      </c>
      <c r="EW15" s="98" t="s">
        <v>1336</v>
      </c>
      <c r="EX15" s="10"/>
      <c r="EZ15" s="6" t="s">
        <v>1337</v>
      </c>
      <c r="FA15" s="98" t="s">
        <v>1336</v>
      </c>
      <c r="FB15" s="10"/>
      <c r="FD15" s="6" t="s">
        <v>1337</v>
      </c>
      <c r="FE15" s="98" t="s">
        <v>1336</v>
      </c>
      <c r="FF15" s="10"/>
      <c r="FH15" s="6" t="s">
        <v>1337</v>
      </c>
      <c r="FI15" s="98" t="s">
        <v>1336</v>
      </c>
      <c r="FJ15" s="10"/>
      <c r="FL15" s="6" t="s">
        <v>1337</v>
      </c>
      <c r="FM15" s="98" t="s">
        <v>1336</v>
      </c>
      <c r="FN15" s="10"/>
      <c r="FP15" s="6" t="s">
        <v>1337</v>
      </c>
      <c r="FQ15" s="98" t="s">
        <v>1336</v>
      </c>
      <c r="FR15" s="10"/>
      <c r="FT15" s="6" t="s">
        <v>1337</v>
      </c>
      <c r="FU15" s="98" t="s">
        <v>1336</v>
      </c>
      <c r="FV15" s="10"/>
      <c r="FX15" s="6" t="s">
        <v>1337</v>
      </c>
      <c r="FY15" s="98" t="s">
        <v>1336</v>
      </c>
      <c r="FZ15" s="10"/>
      <c r="GB15" s="6" t="s">
        <v>1337</v>
      </c>
      <c r="GC15" s="98" t="s">
        <v>1336</v>
      </c>
      <c r="GD15" s="10"/>
      <c r="GF15" s="6" t="s">
        <v>1337</v>
      </c>
      <c r="GG15" s="98" t="s">
        <v>1336</v>
      </c>
      <c r="GH15" s="10"/>
      <c r="GJ15" s="6" t="s">
        <v>1337</v>
      </c>
      <c r="GK15" s="98" t="s">
        <v>1336</v>
      </c>
      <c r="GL15" s="10"/>
      <c r="GN15" s="6" t="s">
        <v>1337</v>
      </c>
      <c r="GO15" s="98" t="s">
        <v>1336</v>
      </c>
      <c r="GP15" s="10"/>
      <c r="GR15" s="6" t="s">
        <v>1337</v>
      </c>
      <c r="GS15" s="98" t="s">
        <v>1336</v>
      </c>
      <c r="GT15" s="10"/>
      <c r="GV15" s="6" t="s">
        <v>1337</v>
      </c>
      <c r="GW15" s="98" t="s">
        <v>1336</v>
      </c>
      <c r="GX15" s="10"/>
      <c r="GZ15" s="6" t="s">
        <v>1337</v>
      </c>
      <c r="HA15" s="98" t="s">
        <v>1336</v>
      </c>
      <c r="HB15" s="10"/>
      <c r="HD15" s="6" t="s">
        <v>1337</v>
      </c>
      <c r="HE15" s="98" t="s">
        <v>1336</v>
      </c>
      <c r="HF15" s="10"/>
      <c r="HH15" s="6" t="s">
        <v>1337</v>
      </c>
      <c r="HI15" s="98" t="s">
        <v>1336</v>
      </c>
      <c r="HJ15" s="10"/>
      <c r="HL15" s="6" t="s">
        <v>1337</v>
      </c>
      <c r="HM15" s="98" t="s">
        <v>1336</v>
      </c>
      <c r="HN15" s="10"/>
      <c r="HP15" s="6" t="s">
        <v>1337</v>
      </c>
      <c r="HQ15" s="98" t="s">
        <v>1336</v>
      </c>
      <c r="HR15" s="10"/>
      <c r="HT15" s="6" t="s">
        <v>1337</v>
      </c>
      <c r="HU15" s="98" t="s">
        <v>1336</v>
      </c>
      <c r="HV15" s="10"/>
      <c r="HX15" s="6" t="s">
        <v>1337</v>
      </c>
      <c r="HY15" s="98" t="s">
        <v>1336</v>
      </c>
      <c r="HZ15" s="10"/>
      <c r="IB15" s="6" t="s">
        <v>1337</v>
      </c>
      <c r="IC15" s="98" t="s">
        <v>1336</v>
      </c>
      <c r="ID15" s="10"/>
      <c r="IF15" s="6" t="s">
        <v>1337</v>
      </c>
      <c r="IG15" s="98" t="s">
        <v>1336</v>
      </c>
      <c r="IH15" s="10"/>
      <c r="IJ15" s="6" t="s">
        <v>1337</v>
      </c>
      <c r="IK15" s="98" t="s">
        <v>1336</v>
      </c>
      <c r="IL15" s="10"/>
      <c r="IN15" s="6" t="s">
        <v>1337</v>
      </c>
      <c r="IO15" s="98" t="s">
        <v>1336</v>
      </c>
      <c r="IP15" s="10"/>
      <c r="IR15" s="6" t="s">
        <v>1337</v>
      </c>
      <c r="IS15" s="98" t="s">
        <v>1336</v>
      </c>
      <c r="IT15" s="10"/>
      <c r="IV15" s="6" t="s">
        <v>1337</v>
      </c>
      <c r="IW15" s="98" t="s">
        <v>1336</v>
      </c>
      <c r="IX15" s="10"/>
      <c r="IZ15" s="6" t="s">
        <v>1337</v>
      </c>
      <c r="JA15" s="98" t="s">
        <v>1336</v>
      </c>
      <c r="JB15" s="10"/>
      <c r="JD15" s="6" t="s">
        <v>1337</v>
      </c>
      <c r="JE15" s="98" t="s">
        <v>1336</v>
      </c>
      <c r="JF15" s="10"/>
      <c r="JH15" s="6" t="s">
        <v>1337</v>
      </c>
      <c r="JI15" s="98" t="s">
        <v>1336</v>
      </c>
      <c r="JJ15" s="10"/>
      <c r="JL15" s="6" t="s">
        <v>1337</v>
      </c>
      <c r="JM15" s="98" t="s">
        <v>1336</v>
      </c>
      <c r="JN15" s="10"/>
      <c r="JP15" s="6" t="s">
        <v>1337</v>
      </c>
      <c r="JQ15" s="98" t="s">
        <v>1336</v>
      </c>
      <c r="JR15" s="10"/>
      <c r="JT15" s="6" t="s">
        <v>1337</v>
      </c>
      <c r="JU15" s="98" t="s">
        <v>1336</v>
      </c>
      <c r="JV15" s="10"/>
      <c r="JX15" s="6" t="s">
        <v>1337</v>
      </c>
      <c r="JY15" s="98" t="s">
        <v>1336</v>
      </c>
      <c r="JZ15" s="10"/>
      <c r="KB15" s="6" t="s">
        <v>1337</v>
      </c>
      <c r="KC15" s="98" t="s">
        <v>1336</v>
      </c>
      <c r="KD15" s="10"/>
      <c r="KF15" s="6" t="s">
        <v>1337</v>
      </c>
      <c r="KG15" s="98" t="s">
        <v>1336</v>
      </c>
      <c r="KH15" s="10"/>
      <c r="KJ15" s="6" t="s">
        <v>1337</v>
      </c>
      <c r="KK15" s="98" t="s">
        <v>1336</v>
      </c>
      <c r="KL15" s="10"/>
      <c r="KN15" s="6" t="s">
        <v>1337</v>
      </c>
      <c r="KO15" s="98" t="s">
        <v>1336</v>
      </c>
      <c r="KP15" s="10"/>
      <c r="KR15" s="6" t="s">
        <v>1337</v>
      </c>
      <c r="KS15" s="98" t="s">
        <v>1336</v>
      </c>
      <c r="KT15" s="10"/>
      <c r="KV15" s="6" t="s">
        <v>1337</v>
      </c>
      <c r="KW15" s="98" t="s">
        <v>1336</v>
      </c>
      <c r="KX15" s="10"/>
      <c r="KZ15" s="6" t="s">
        <v>1337</v>
      </c>
      <c r="LA15" s="98" t="s">
        <v>1336</v>
      </c>
      <c r="LB15" s="10"/>
      <c r="LD15" s="6" t="s">
        <v>1337</v>
      </c>
      <c r="LE15" s="98" t="s">
        <v>1336</v>
      </c>
      <c r="LF15" s="10"/>
      <c r="LH15" s="6" t="s">
        <v>1337</v>
      </c>
      <c r="LI15" s="98" t="s">
        <v>1336</v>
      </c>
      <c r="LJ15" s="10"/>
      <c r="LL15" s="6" t="s">
        <v>1337</v>
      </c>
      <c r="LM15" s="98" t="s">
        <v>1336</v>
      </c>
      <c r="LN15" s="10"/>
      <c r="LP15" s="6" t="s">
        <v>1337</v>
      </c>
      <c r="LQ15" s="98" t="s">
        <v>1336</v>
      </c>
      <c r="LR15" s="10"/>
      <c r="LT15" s="6" t="s">
        <v>1337</v>
      </c>
      <c r="LU15" s="98" t="s">
        <v>1336</v>
      </c>
      <c r="LV15" s="10"/>
      <c r="LX15" s="6" t="s">
        <v>1337</v>
      </c>
      <c r="LY15" s="98" t="s">
        <v>1336</v>
      </c>
      <c r="LZ15" s="10"/>
      <c r="MB15" s="6" t="s">
        <v>1337</v>
      </c>
      <c r="MC15" s="98" t="s">
        <v>1336</v>
      </c>
      <c r="MD15" s="10"/>
      <c r="MF15" s="6" t="s">
        <v>1337</v>
      </c>
      <c r="MG15" s="98" t="s">
        <v>1336</v>
      </c>
      <c r="MH15" s="10"/>
      <c r="MJ15" s="6" t="s">
        <v>1337</v>
      </c>
      <c r="MK15" s="98" t="s">
        <v>1336</v>
      </c>
      <c r="ML15" s="10"/>
      <c r="MN15" s="6" t="s">
        <v>1337</v>
      </c>
      <c r="MO15" s="98" t="s">
        <v>1336</v>
      </c>
      <c r="MP15" s="10"/>
      <c r="MR15" s="6" t="s">
        <v>1337</v>
      </c>
      <c r="MS15" s="98" t="s">
        <v>1336</v>
      </c>
      <c r="MT15" s="10"/>
      <c r="MV15" s="6" t="s">
        <v>1337</v>
      </c>
      <c r="MW15" s="98" t="s">
        <v>1336</v>
      </c>
      <c r="MX15" s="10"/>
      <c r="MZ15" s="6" t="s">
        <v>1337</v>
      </c>
      <c r="NA15" s="98" t="s">
        <v>1336</v>
      </c>
      <c r="NB15" s="10"/>
      <c r="ND15" s="6" t="s">
        <v>1337</v>
      </c>
      <c r="NE15" s="98" t="s">
        <v>1336</v>
      </c>
      <c r="NF15" s="10"/>
      <c r="NH15" s="6" t="s">
        <v>1337</v>
      </c>
      <c r="NI15" s="98" t="s">
        <v>1336</v>
      </c>
      <c r="NJ15" s="10"/>
      <c r="NL15" s="6" t="s">
        <v>1337</v>
      </c>
      <c r="NM15" s="98" t="s">
        <v>1336</v>
      </c>
      <c r="NN15" s="10"/>
      <c r="NP15" s="6" t="s">
        <v>1337</v>
      </c>
      <c r="NQ15" s="98" t="s">
        <v>1336</v>
      </c>
      <c r="NR15" s="10"/>
      <c r="NT15" s="6" t="s">
        <v>1337</v>
      </c>
      <c r="NU15" s="98" t="s">
        <v>1336</v>
      </c>
      <c r="NV15" s="10"/>
      <c r="NX15" s="6" t="s">
        <v>1337</v>
      </c>
      <c r="NY15" s="98" t="s">
        <v>1336</v>
      </c>
      <c r="NZ15" s="10"/>
      <c r="OB15" s="6" t="s">
        <v>1337</v>
      </c>
      <c r="OC15" s="98" t="s">
        <v>1336</v>
      </c>
      <c r="OD15" s="10"/>
      <c r="OF15" s="6" t="s">
        <v>1337</v>
      </c>
      <c r="OG15" s="98" t="s">
        <v>1336</v>
      </c>
      <c r="OH15" s="10"/>
      <c r="OJ15" s="6" t="s">
        <v>1337</v>
      </c>
      <c r="OK15" s="98" t="s">
        <v>1336</v>
      </c>
      <c r="OL15" s="10"/>
      <c r="ON15" s="6" t="s">
        <v>1337</v>
      </c>
      <c r="OO15" s="98" t="s">
        <v>1336</v>
      </c>
      <c r="OP15" s="10"/>
      <c r="OR15" s="6" t="s">
        <v>1337</v>
      </c>
      <c r="OS15" s="98" t="s">
        <v>1336</v>
      </c>
      <c r="OT15" s="10"/>
      <c r="OV15" s="6" t="s">
        <v>1337</v>
      </c>
      <c r="OW15" s="98" t="s">
        <v>1336</v>
      </c>
      <c r="OX15" s="10"/>
      <c r="OZ15" s="6" t="s">
        <v>1337</v>
      </c>
      <c r="PA15" s="98" t="s">
        <v>1336</v>
      </c>
      <c r="PB15" s="10"/>
      <c r="PD15" s="6" t="s">
        <v>1337</v>
      </c>
      <c r="PE15" s="98" t="s">
        <v>1336</v>
      </c>
      <c r="PF15" s="10"/>
      <c r="PH15" s="6" t="s">
        <v>1337</v>
      </c>
      <c r="PI15" s="98" t="s">
        <v>1336</v>
      </c>
      <c r="PJ15" s="10"/>
      <c r="PL15" s="6" t="s">
        <v>1337</v>
      </c>
      <c r="PM15" s="98" t="s">
        <v>1336</v>
      </c>
      <c r="PN15" s="10"/>
      <c r="PP15" s="6" t="s">
        <v>1337</v>
      </c>
      <c r="PQ15" s="98" t="s">
        <v>1336</v>
      </c>
      <c r="PR15" s="10"/>
      <c r="PT15" s="6" t="s">
        <v>1337</v>
      </c>
      <c r="PU15" s="98" t="s">
        <v>1336</v>
      </c>
      <c r="PV15" s="10"/>
      <c r="PX15" s="6" t="s">
        <v>1337</v>
      </c>
      <c r="PY15" s="98" t="s">
        <v>1336</v>
      </c>
      <c r="PZ15" s="10"/>
      <c r="QB15" s="6" t="s">
        <v>1337</v>
      </c>
      <c r="QC15" s="98" t="s">
        <v>1336</v>
      </c>
      <c r="QD15" s="10"/>
      <c r="QF15" s="6" t="s">
        <v>1337</v>
      </c>
      <c r="QG15" s="98" t="s">
        <v>1336</v>
      </c>
      <c r="QH15" s="10"/>
      <c r="QJ15" s="6" t="s">
        <v>1337</v>
      </c>
      <c r="QK15" s="98" t="s">
        <v>1336</v>
      </c>
      <c r="QL15" s="10"/>
      <c r="QN15" s="6" t="s">
        <v>1337</v>
      </c>
      <c r="QO15" s="98" t="s">
        <v>1336</v>
      </c>
      <c r="QP15" s="10"/>
      <c r="QR15" s="6" t="s">
        <v>1337</v>
      </c>
      <c r="QS15" s="98" t="s">
        <v>1336</v>
      </c>
      <c r="QT15" s="10"/>
      <c r="QV15" s="6" t="s">
        <v>1337</v>
      </c>
      <c r="QW15" s="98" t="s">
        <v>1336</v>
      </c>
      <c r="QX15" s="10"/>
      <c r="QZ15" s="6" t="s">
        <v>1337</v>
      </c>
      <c r="RA15" s="98" t="s">
        <v>1336</v>
      </c>
      <c r="RB15" s="10"/>
      <c r="RD15" s="6" t="s">
        <v>1337</v>
      </c>
      <c r="RE15" s="98" t="s">
        <v>1336</v>
      </c>
      <c r="RF15" s="10"/>
      <c r="RH15" s="6" t="s">
        <v>1337</v>
      </c>
      <c r="RI15" s="98" t="s">
        <v>1336</v>
      </c>
      <c r="RJ15" s="10"/>
      <c r="RL15" s="6" t="s">
        <v>1337</v>
      </c>
      <c r="RM15" s="98" t="s">
        <v>1336</v>
      </c>
      <c r="RN15" s="10"/>
      <c r="RP15" s="6" t="s">
        <v>1337</v>
      </c>
      <c r="RQ15" s="98" t="s">
        <v>1336</v>
      </c>
      <c r="RR15" s="10"/>
      <c r="RT15" s="6" t="s">
        <v>1337</v>
      </c>
      <c r="RU15" s="98" t="s">
        <v>1336</v>
      </c>
      <c r="RV15" s="10"/>
      <c r="RX15" s="6" t="s">
        <v>1337</v>
      </c>
      <c r="RY15" s="98" t="s">
        <v>1336</v>
      </c>
      <c r="RZ15" s="10"/>
      <c r="SB15" s="6" t="s">
        <v>1337</v>
      </c>
      <c r="SC15" s="98" t="s">
        <v>1336</v>
      </c>
      <c r="SD15" s="10"/>
      <c r="SF15" s="6" t="s">
        <v>1337</v>
      </c>
      <c r="SG15" s="98" t="s">
        <v>1336</v>
      </c>
      <c r="SH15" s="10"/>
      <c r="SJ15" s="6" t="s">
        <v>1337</v>
      </c>
      <c r="SK15" s="98" t="s">
        <v>1336</v>
      </c>
      <c r="SL15" s="10"/>
      <c r="SN15" s="6" t="s">
        <v>1337</v>
      </c>
      <c r="SO15" s="98" t="s">
        <v>1336</v>
      </c>
      <c r="SP15" s="10"/>
      <c r="SR15" s="6" t="s">
        <v>1337</v>
      </c>
      <c r="SS15" s="98" t="s">
        <v>1336</v>
      </c>
      <c r="ST15" s="10"/>
      <c r="SV15" s="6" t="s">
        <v>1337</v>
      </c>
      <c r="SW15" s="98" t="s">
        <v>1336</v>
      </c>
      <c r="SX15" s="10"/>
      <c r="SZ15" s="6" t="s">
        <v>1337</v>
      </c>
      <c r="TA15" s="98" t="s">
        <v>1336</v>
      </c>
      <c r="TB15" s="10"/>
      <c r="TD15" s="6" t="s">
        <v>1337</v>
      </c>
      <c r="TE15" s="98" t="s">
        <v>1336</v>
      </c>
      <c r="TF15" s="10"/>
      <c r="TH15" s="6" t="s">
        <v>1337</v>
      </c>
      <c r="TI15" s="98" t="s">
        <v>1336</v>
      </c>
      <c r="TJ15" s="10"/>
      <c r="TL15" s="6" t="s">
        <v>1337</v>
      </c>
      <c r="TM15" s="98" t="s">
        <v>1336</v>
      </c>
      <c r="TN15" s="10"/>
      <c r="TP15" s="6" t="s">
        <v>1337</v>
      </c>
      <c r="TQ15" s="98" t="s">
        <v>1336</v>
      </c>
      <c r="TR15" s="10"/>
      <c r="TT15" s="6" t="s">
        <v>1337</v>
      </c>
      <c r="TU15" s="98" t="s">
        <v>1336</v>
      </c>
      <c r="TV15" s="10"/>
      <c r="TX15" s="6" t="s">
        <v>1337</v>
      </c>
      <c r="TY15" s="98" t="s">
        <v>1336</v>
      </c>
      <c r="TZ15" s="10"/>
      <c r="UB15" s="6" t="s">
        <v>1337</v>
      </c>
      <c r="UC15" s="98" t="s">
        <v>1336</v>
      </c>
      <c r="UD15" s="10"/>
      <c r="UF15" s="6" t="s">
        <v>1337</v>
      </c>
      <c r="UG15" s="98" t="s">
        <v>1336</v>
      </c>
      <c r="UH15" s="10"/>
      <c r="UJ15" s="6" t="s">
        <v>1337</v>
      </c>
      <c r="UK15" s="98" t="s">
        <v>1336</v>
      </c>
      <c r="UL15" s="10"/>
      <c r="UN15" s="6" t="s">
        <v>1337</v>
      </c>
      <c r="UO15" s="98" t="s">
        <v>1336</v>
      </c>
      <c r="UP15" s="10"/>
      <c r="UR15" s="6" t="s">
        <v>1337</v>
      </c>
      <c r="US15" s="98" t="s">
        <v>1336</v>
      </c>
      <c r="UT15" s="10"/>
      <c r="UV15" s="6" t="s">
        <v>1337</v>
      </c>
      <c r="UW15" s="98" t="s">
        <v>1336</v>
      </c>
      <c r="UX15" s="10"/>
      <c r="UZ15" s="6" t="s">
        <v>1337</v>
      </c>
      <c r="VA15" s="98" t="s">
        <v>1336</v>
      </c>
      <c r="VB15" s="10"/>
      <c r="VD15" s="6" t="s">
        <v>1337</v>
      </c>
      <c r="VE15" s="98" t="s">
        <v>1336</v>
      </c>
      <c r="VF15" s="10"/>
      <c r="VH15" s="6" t="s">
        <v>1337</v>
      </c>
      <c r="VI15" s="98" t="s">
        <v>1336</v>
      </c>
      <c r="VJ15" s="10"/>
      <c r="VL15" s="6" t="s">
        <v>1337</v>
      </c>
      <c r="VM15" s="98" t="s">
        <v>1336</v>
      </c>
      <c r="VN15" s="10"/>
      <c r="VP15" s="6" t="s">
        <v>1337</v>
      </c>
      <c r="VQ15" s="98" t="s">
        <v>1336</v>
      </c>
      <c r="VR15" s="10"/>
      <c r="VT15" s="6" t="s">
        <v>1337</v>
      </c>
      <c r="VU15" s="98" t="s">
        <v>1336</v>
      </c>
      <c r="VV15" s="10"/>
      <c r="VX15" s="6" t="s">
        <v>1337</v>
      </c>
      <c r="VY15" s="98" t="s">
        <v>1336</v>
      </c>
      <c r="VZ15" s="10"/>
      <c r="WB15" s="6" t="s">
        <v>1337</v>
      </c>
      <c r="WC15" s="98" t="s">
        <v>1336</v>
      </c>
      <c r="WD15" s="10"/>
      <c r="WF15" s="6" t="s">
        <v>1337</v>
      </c>
      <c r="WG15" s="98" t="s">
        <v>1336</v>
      </c>
      <c r="WH15" s="10"/>
      <c r="WJ15" s="6" t="s">
        <v>1337</v>
      </c>
      <c r="WK15" s="98" t="s">
        <v>1336</v>
      </c>
      <c r="WL15" s="10"/>
      <c r="WN15" s="6" t="s">
        <v>1337</v>
      </c>
      <c r="WO15" s="98" t="s">
        <v>1336</v>
      </c>
      <c r="WP15" s="10"/>
      <c r="WR15" s="6" t="s">
        <v>1337</v>
      </c>
      <c r="WS15" s="98" t="s">
        <v>1336</v>
      </c>
      <c r="WT15" s="10"/>
      <c r="WV15" s="6" t="s">
        <v>1337</v>
      </c>
      <c r="WW15" s="98" t="s">
        <v>1336</v>
      </c>
      <c r="WX15" s="10"/>
      <c r="WZ15" s="6" t="s">
        <v>1337</v>
      </c>
      <c r="XA15" s="98" t="s">
        <v>1336</v>
      </c>
      <c r="XB15" s="10"/>
      <c r="XD15" s="6" t="s">
        <v>1337</v>
      </c>
      <c r="XE15" s="98" t="s">
        <v>1336</v>
      </c>
      <c r="XF15" s="10"/>
      <c r="XH15" s="6" t="s">
        <v>1337</v>
      </c>
      <c r="XI15" s="98" t="s">
        <v>1336</v>
      </c>
      <c r="XJ15" s="10"/>
      <c r="XL15" s="6" t="s">
        <v>1337</v>
      </c>
      <c r="XM15" s="98" t="s">
        <v>1336</v>
      </c>
      <c r="XN15" s="10"/>
      <c r="XP15" s="6" t="s">
        <v>1337</v>
      </c>
      <c r="XQ15" s="98" t="s">
        <v>1336</v>
      </c>
      <c r="XR15" s="10"/>
      <c r="XT15" s="6" t="s">
        <v>1337</v>
      </c>
      <c r="XU15" s="98" t="s">
        <v>1336</v>
      </c>
      <c r="XV15" s="10"/>
      <c r="XX15" s="6" t="s">
        <v>1337</v>
      </c>
      <c r="XY15" s="98" t="s">
        <v>1336</v>
      </c>
      <c r="XZ15" s="10"/>
      <c r="YB15" s="6" t="s">
        <v>1337</v>
      </c>
      <c r="YC15" s="98" t="s">
        <v>1336</v>
      </c>
      <c r="YD15" s="10"/>
      <c r="YF15" s="6" t="s">
        <v>1337</v>
      </c>
      <c r="YG15" s="98" t="s">
        <v>1336</v>
      </c>
      <c r="YH15" s="10"/>
      <c r="YJ15" s="6" t="s">
        <v>1337</v>
      </c>
      <c r="YK15" s="98" t="s">
        <v>1336</v>
      </c>
      <c r="YL15" s="10"/>
      <c r="YN15" s="6" t="s">
        <v>1337</v>
      </c>
      <c r="YO15" s="98" t="s">
        <v>1336</v>
      </c>
      <c r="YP15" s="10"/>
      <c r="YR15" s="6" t="s">
        <v>1337</v>
      </c>
      <c r="YS15" s="98" t="s">
        <v>1336</v>
      </c>
      <c r="YT15" s="10"/>
      <c r="YV15" s="6" t="s">
        <v>1337</v>
      </c>
      <c r="YW15" s="98" t="s">
        <v>1336</v>
      </c>
      <c r="YX15" s="10"/>
      <c r="YZ15" s="6" t="s">
        <v>1337</v>
      </c>
      <c r="ZA15" s="98" t="s">
        <v>1336</v>
      </c>
      <c r="ZB15" s="10"/>
      <c r="ZD15" s="6" t="s">
        <v>1337</v>
      </c>
      <c r="ZE15" s="98" t="s">
        <v>1336</v>
      </c>
      <c r="ZF15" s="10"/>
      <c r="ZH15" s="6" t="s">
        <v>1337</v>
      </c>
      <c r="ZI15" s="98" t="s">
        <v>1336</v>
      </c>
      <c r="ZJ15" s="10"/>
      <c r="ZL15" s="6" t="s">
        <v>1337</v>
      </c>
      <c r="ZM15" s="98" t="s">
        <v>1336</v>
      </c>
      <c r="ZN15" s="10"/>
      <c r="ZP15" s="6" t="s">
        <v>1337</v>
      </c>
      <c r="ZQ15" s="98" t="s">
        <v>1336</v>
      </c>
      <c r="ZR15" s="10"/>
      <c r="ZT15" s="6" t="s">
        <v>1337</v>
      </c>
      <c r="ZU15" s="98" t="s">
        <v>1336</v>
      </c>
      <c r="ZV15" s="10"/>
      <c r="ZX15" s="6" t="s">
        <v>1337</v>
      </c>
      <c r="ZY15" s="98" t="s">
        <v>1336</v>
      </c>
      <c r="ZZ15" s="10"/>
      <c r="AAB15" s="6" t="s">
        <v>1337</v>
      </c>
      <c r="AAC15" s="98" t="s">
        <v>1336</v>
      </c>
      <c r="AAD15" s="10"/>
      <c r="AAF15" s="6" t="s">
        <v>1337</v>
      </c>
      <c r="AAG15" s="98" t="s">
        <v>1336</v>
      </c>
      <c r="AAH15" s="10"/>
      <c r="AAJ15" s="6" t="s">
        <v>1337</v>
      </c>
      <c r="AAK15" s="98" t="s">
        <v>1336</v>
      </c>
      <c r="AAL15" s="10"/>
      <c r="AAN15" s="6" t="s">
        <v>1337</v>
      </c>
      <c r="AAO15" s="98" t="s">
        <v>1336</v>
      </c>
      <c r="AAP15" s="10"/>
      <c r="AAR15" s="6" t="s">
        <v>1337</v>
      </c>
      <c r="AAS15" s="98" t="s">
        <v>1336</v>
      </c>
      <c r="AAT15" s="10"/>
      <c r="AAV15" s="6" t="s">
        <v>1337</v>
      </c>
      <c r="AAW15" s="98" t="s">
        <v>1336</v>
      </c>
      <c r="AAX15" s="10"/>
      <c r="AAZ15" s="6" t="s">
        <v>1337</v>
      </c>
      <c r="ABA15" s="98" t="s">
        <v>1336</v>
      </c>
      <c r="ABB15" s="10"/>
      <c r="ABD15" s="6" t="s">
        <v>1337</v>
      </c>
      <c r="ABE15" s="98" t="s">
        <v>1336</v>
      </c>
      <c r="ABF15" s="10"/>
      <c r="ABH15" s="6" t="s">
        <v>1337</v>
      </c>
      <c r="ABI15" s="98" t="s">
        <v>1336</v>
      </c>
      <c r="ABJ15" s="10"/>
      <c r="ABL15" s="6" t="s">
        <v>1337</v>
      </c>
      <c r="ABM15" s="98" t="s">
        <v>1336</v>
      </c>
      <c r="ABN15" s="10"/>
      <c r="ABP15" s="6" t="s">
        <v>1337</v>
      </c>
      <c r="ABQ15" s="98" t="s">
        <v>1336</v>
      </c>
      <c r="ABR15" s="10"/>
      <c r="ABT15" s="6" t="s">
        <v>1337</v>
      </c>
      <c r="ABU15" s="98" t="s">
        <v>1336</v>
      </c>
      <c r="ABV15" s="10"/>
      <c r="ABX15" s="6" t="s">
        <v>1337</v>
      </c>
      <c r="ABY15" s="98" t="s">
        <v>1336</v>
      </c>
      <c r="ABZ15" s="10"/>
      <c r="ACB15" s="6" t="s">
        <v>1337</v>
      </c>
      <c r="ACC15" s="98" t="s">
        <v>1336</v>
      </c>
      <c r="ACD15" s="10"/>
      <c r="ACF15" s="6" t="s">
        <v>1337</v>
      </c>
      <c r="ACG15" s="98" t="s">
        <v>1336</v>
      </c>
      <c r="ACH15" s="10"/>
      <c r="ACJ15" s="6" t="s">
        <v>1337</v>
      </c>
      <c r="ACK15" s="98" t="s">
        <v>1336</v>
      </c>
      <c r="ACL15" s="10"/>
      <c r="ACN15" s="6" t="s">
        <v>1337</v>
      </c>
      <c r="ACO15" s="98" t="s">
        <v>1336</v>
      </c>
      <c r="ACP15" s="10"/>
      <c r="ACR15" s="6" t="s">
        <v>1337</v>
      </c>
      <c r="ACS15" s="98" t="s">
        <v>1336</v>
      </c>
      <c r="ACT15" s="10"/>
      <c r="ACV15" s="6" t="s">
        <v>1337</v>
      </c>
      <c r="ACW15" s="98" t="s">
        <v>1336</v>
      </c>
      <c r="ACX15" s="10"/>
      <c r="ACZ15" s="6" t="s">
        <v>1337</v>
      </c>
      <c r="ADA15" s="98" t="s">
        <v>1336</v>
      </c>
      <c r="ADB15" s="10"/>
      <c r="ADD15" s="6" t="s">
        <v>1337</v>
      </c>
      <c r="ADE15" s="98" t="s">
        <v>1336</v>
      </c>
      <c r="ADF15" s="10"/>
      <c r="ADH15" s="6" t="s">
        <v>1337</v>
      </c>
      <c r="ADI15" s="98" t="s">
        <v>1336</v>
      </c>
      <c r="ADJ15" s="10"/>
      <c r="ADL15" s="6" t="s">
        <v>1337</v>
      </c>
      <c r="ADM15" s="98" t="s">
        <v>1336</v>
      </c>
      <c r="ADN15" s="10"/>
      <c r="ADP15" s="6" t="s">
        <v>1337</v>
      </c>
      <c r="ADQ15" s="98" t="s">
        <v>1336</v>
      </c>
      <c r="ADR15" s="10"/>
      <c r="ADT15" s="6" t="s">
        <v>1337</v>
      </c>
      <c r="ADU15" s="98" t="s">
        <v>1336</v>
      </c>
      <c r="ADV15" s="10"/>
      <c r="ADX15" s="6" t="s">
        <v>1337</v>
      </c>
      <c r="ADY15" s="98" t="s">
        <v>1336</v>
      </c>
      <c r="ADZ15" s="10"/>
      <c r="AEB15" s="6" t="s">
        <v>1337</v>
      </c>
      <c r="AEC15" s="98" t="s">
        <v>1336</v>
      </c>
      <c r="AED15" s="10"/>
      <c r="AEF15" s="6" t="s">
        <v>1337</v>
      </c>
      <c r="AEG15" s="98" t="s">
        <v>1336</v>
      </c>
      <c r="AEH15" s="10"/>
      <c r="AEJ15" s="6" t="s">
        <v>1337</v>
      </c>
      <c r="AEK15" s="98" t="s">
        <v>1336</v>
      </c>
      <c r="AEL15" s="10"/>
      <c r="AEN15" s="6" t="s">
        <v>1337</v>
      </c>
      <c r="AEO15" s="98" t="s">
        <v>1336</v>
      </c>
      <c r="AEP15" s="10"/>
      <c r="AER15" s="6" t="s">
        <v>1337</v>
      </c>
      <c r="AES15" s="98" t="s">
        <v>1336</v>
      </c>
      <c r="AET15" s="10"/>
      <c r="AEV15" s="6" t="s">
        <v>1337</v>
      </c>
      <c r="AEW15" s="98" t="s">
        <v>1336</v>
      </c>
      <c r="AEX15" s="10"/>
      <c r="AEZ15" s="6" t="s">
        <v>1337</v>
      </c>
      <c r="AFA15" s="98" t="s">
        <v>1336</v>
      </c>
      <c r="AFB15" s="10"/>
      <c r="AFD15" s="6" t="s">
        <v>1337</v>
      </c>
      <c r="AFE15" s="98" t="s">
        <v>1336</v>
      </c>
      <c r="AFF15" s="10"/>
      <c r="AFH15" s="6" t="s">
        <v>1337</v>
      </c>
      <c r="AFI15" s="98" t="s">
        <v>1336</v>
      </c>
      <c r="AFJ15" s="10"/>
      <c r="AFL15" s="6" t="s">
        <v>1337</v>
      </c>
      <c r="AFM15" s="98" t="s">
        <v>1336</v>
      </c>
      <c r="AFN15" s="10"/>
      <c r="AFP15" s="6" t="s">
        <v>1337</v>
      </c>
      <c r="AFQ15" s="98" t="s">
        <v>1336</v>
      </c>
      <c r="AFR15" s="10"/>
      <c r="AFT15" s="6" t="s">
        <v>1337</v>
      </c>
      <c r="AFU15" s="98" t="s">
        <v>1336</v>
      </c>
      <c r="AFV15" s="10"/>
      <c r="AFX15" s="6" t="s">
        <v>1337</v>
      </c>
      <c r="AFY15" s="98" t="s">
        <v>1336</v>
      </c>
      <c r="AFZ15" s="10"/>
      <c r="AGB15" s="6" t="s">
        <v>1337</v>
      </c>
      <c r="AGC15" s="98" t="s">
        <v>1336</v>
      </c>
      <c r="AGD15" s="10"/>
      <c r="AGF15" s="6" t="s">
        <v>1337</v>
      </c>
      <c r="AGG15" s="98" t="s">
        <v>1336</v>
      </c>
      <c r="AGH15" s="10"/>
      <c r="AGJ15" s="6" t="s">
        <v>1337</v>
      </c>
      <c r="AGK15" s="98" t="s">
        <v>1336</v>
      </c>
      <c r="AGL15" s="10"/>
      <c r="AGN15" s="6" t="s">
        <v>1337</v>
      </c>
      <c r="AGO15" s="98" t="s">
        <v>1336</v>
      </c>
      <c r="AGP15" s="10"/>
      <c r="AGR15" s="6" t="s">
        <v>1337</v>
      </c>
      <c r="AGS15" s="98" t="s">
        <v>1336</v>
      </c>
      <c r="AGT15" s="10"/>
      <c r="AGV15" s="6" t="s">
        <v>1337</v>
      </c>
      <c r="AGW15" s="98" t="s">
        <v>1336</v>
      </c>
      <c r="AGX15" s="10"/>
      <c r="AGZ15" s="6" t="s">
        <v>1337</v>
      </c>
      <c r="AHA15" s="98" t="s">
        <v>1336</v>
      </c>
      <c r="AHB15" s="10"/>
      <c r="AHD15" s="6" t="s">
        <v>1337</v>
      </c>
      <c r="AHE15" s="98" t="s">
        <v>1336</v>
      </c>
      <c r="AHF15" s="10"/>
      <c r="AHH15" s="6" t="s">
        <v>1337</v>
      </c>
      <c r="AHI15" s="98" t="s">
        <v>1336</v>
      </c>
      <c r="AHJ15" s="10"/>
      <c r="AHL15" s="6" t="s">
        <v>1337</v>
      </c>
      <c r="AHM15" s="98" t="s">
        <v>1336</v>
      </c>
      <c r="AHN15" s="10"/>
      <c r="AHP15" s="6" t="s">
        <v>1337</v>
      </c>
      <c r="AHQ15" s="98" t="s">
        <v>1336</v>
      </c>
      <c r="AHR15" s="10"/>
      <c r="AHT15" s="6" t="s">
        <v>1337</v>
      </c>
      <c r="AHU15" s="98" t="s">
        <v>1336</v>
      </c>
      <c r="AHV15" s="10"/>
      <c r="AHX15" s="6" t="s">
        <v>1337</v>
      </c>
      <c r="AHY15" s="98" t="s">
        <v>1336</v>
      </c>
      <c r="AHZ15" s="10"/>
      <c r="AIB15" s="6" t="s">
        <v>1337</v>
      </c>
      <c r="AIC15" s="98" t="s">
        <v>1336</v>
      </c>
      <c r="AID15" s="10"/>
      <c r="AIF15" s="6" t="s">
        <v>1337</v>
      </c>
      <c r="AIG15" s="98" t="s">
        <v>1336</v>
      </c>
      <c r="AIH15" s="10"/>
      <c r="AIJ15" s="6" t="s">
        <v>1337</v>
      </c>
      <c r="AIK15" s="98" t="s">
        <v>1336</v>
      </c>
      <c r="AIL15" s="10"/>
      <c r="AIN15" s="6" t="s">
        <v>1337</v>
      </c>
      <c r="AIO15" s="98" t="s">
        <v>1336</v>
      </c>
      <c r="AIP15" s="10"/>
      <c r="AIR15" s="6" t="s">
        <v>1337</v>
      </c>
      <c r="AIS15" s="98" t="s">
        <v>1336</v>
      </c>
      <c r="AIT15" s="10"/>
      <c r="AIV15" s="6" t="s">
        <v>1337</v>
      </c>
      <c r="AIW15" s="98" t="s">
        <v>1336</v>
      </c>
      <c r="AIX15" s="10"/>
      <c r="AIZ15" s="6" t="s">
        <v>1337</v>
      </c>
      <c r="AJA15" s="98" t="s">
        <v>1336</v>
      </c>
      <c r="AJB15" s="10"/>
      <c r="AJD15" s="6" t="s">
        <v>1337</v>
      </c>
      <c r="AJE15" s="98" t="s">
        <v>1336</v>
      </c>
      <c r="AJF15" s="10"/>
      <c r="AJH15" s="6" t="s">
        <v>1337</v>
      </c>
      <c r="AJI15" s="98" t="s">
        <v>1336</v>
      </c>
      <c r="AJJ15" s="10"/>
      <c r="AJL15" s="6" t="s">
        <v>1337</v>
      </c>
      <c r="AJM15" s="98" t="s">
        <v>1336</v>
      </c>
      <c r="AJN15" s="10"/>
      <c r="AJP15" s="6" t="s">
        <v>1337</v>
      </c>
      <c r="AJQ15" s="98" t="s">
        <v>1336</v>
      </c>
      <c r="AJR15" s="10"/>
      <c r="AJT15" s="6" t="s">
        <v>1337</v>
      </c>
      <c r="AJU15" s="98" t="s">
        <v>1336</v>
      </c>
      <c r="AJV15" s="10"/>
      <c r="AJX15" s="6" t="s">
        <v>1337</v>
      </c>
      <c r="AJY15" s="98" t="s">
        <v>1336</v>
      </c>
      <c r="AJZ15" s="10"/>
      <c r="AKB15" s="6" t="s">
        <v>1337</v>
      </c>
      <c r="AKC15" s="98" t="s">
        <v>1336</v>
      </c>
      <c r="AKD15" s="10"/>
      <c r="AKF15" s="6" t="s">
        <v>1337</v>
      </c>
      <c r="AKG15" s="98" t="s">
        <v>1336</v>
      </c>
      <c r="AKH15" s="10"/>
      <c r="AKJ15" s="6" t="s">
        <v>1337</v>
      </c>
      <c r="AKK15" s="98" t="s">
        <v>1336</v>
      </c>
      <c r="AKL15" s="10"/>
      <c r="AKN15" s="6" t="s">
        <v>1337</v>
      </c>
      <c r="AKO15" s="98" t="s">
        <v>1336</v>
      </c>
      <c r="AKP15" s="10"/>
      <c r="AKR15" s="6" t="s">
        <v>1337</v>
      </c>
      <c r="AKS15" s="98" t="s">
        <v>1336</v>
      </c>
      <c r="AKT15" s="10"/>
      <c r="AKV15" s="6" t="s">
        <v>1337</v>
      </c>
      <c r="AKW15" s="98" t="s">
        <v>1336</v>
      </c>
      <c r="AKX15" s="10"/>
      <c r="AKZ15" s="6" t="s">
        <v>1337</v>
      </c>
      <c r="ALA15" s="98" t="s">
        <v>1336</v>
      </c>
      <c r="ALB15" s="10"/>
      <c r="ALD15" s="6" t="s">
        <v>1337</v>
      </c>
      <c r="ALE15" s="98" t="s">
        <v>1336</v>
      </c>
      <c r="ALF15" s="10"/>
      <c r="ALH15" s="6" t="s">
        <v>1337</v>
      </c>
      <c r="ALI15" s="98" t="s">
        <v>1336</v>
      </c>
      <c r="ALJ15" s="10"/>
      <c r="ALL15" s="6" t="s">
        <v>1337</v>
      </c>
      <c r="ALM15" s="98" t="s">
        <v>1336</v>
      </c>
      <c r="ALN15" s="10"/>
      <c r="ALP15" s="6" t="s">
        <v>1337</v>
      </c>
      <c r="ALQ15" s="98" t="s">
        <v>1336</v>
      </c>
      <c r="ALR15" s="10"/>
      <c r="ALT15" s="6" t="s">
        <v>1337</v>
      </c>
      <c r="ALU15" s="98" t="s">
        <v>1336</v>
      </c>
      <c r="ALV15" s="10"/>
      <c r="ALX15" s="6" t="s">
        <v>1337</v>
      </c>
      <c r="ALY15" s="98" t="s">
        <v>1336</v>
      </c>
      <c r="ALZ15" s="10"/>
      <c r="AMB15" s="6" t="s">
        <v>1337</v>
      </c>
      <c r="AMC15" s="98" t="s">
        <v>1336</v>
      </c>
      <c r="AMD15" s="10"/>
      <c r="AMF15" s="6" t="s">
        <v>1337</v>
      </c>
      <c r="AMG15" s="98" t="s">
        <v>1336</v>
      </c>
      <c r="AMH15" s="10"/>
      <c r="AMJ15" s="6" t="s">
        <v>1337</v>
      </c>
      <c r="AMK15" s="98" t="s">
        <v>1336</v>
      </c>
      <c r="AML15" s="10"/>
      <c r="AMN15" s="6" t="s">
        <v>1337</v>
      </c>
      <c r="AMO15" s="98" t="s">
        <v>1336</v>
      </c>
      <c r="AMP15" s="10"/>
      <c r="AMR15" s="6" t="s">
        <v>1337</v>
      </c>
      <c r="AMS15" s="98" t="s">
        <v>1336</v>
      </c>
      <c r="AMT15" s="10"/>
      <c r="AMV15" s="6" t="s">
        <v>1337</v>
      </c>
      <c r="AMW15" s="98" t="s">
        <v>1336</v>
      </c>
      <c r="AMX15" s="10"/>
      <c r="AMZ15" s="6" t="s">
        <v>1337</v>
      </c>
      <c r="ANA15" s="98" t="s">
        <v>1336</v>
      </c>
      <c r="ANB15" s="10"/>
      <c r="AND15" s="6" t="s">
        <v>1337</v>
      </c>
      <c r="ANE15" s="98" t="s">
        <v>1336</v>
      </c>
      <c r="ANF15" s="10"/>
      <c r="ANH15" s="6" t="s">
        <v>1337</v>
      </c>
      <c r="ANI15" s="98" t="s">
        <v>1336</v>
      </c>
      <c r="ANJ15" s="10"/>
      <c r="ANL15" s="6" t="s">
        <v>1337</v>
      </c>
      <c r="ANM15" s="98" t="s">
        <v>1336</v>
      </c>
      <c r="ANN15" s="10"/>
      <c r="ANP15" s="6" t="s">
        <v>1337</v>
      </c>
      <c r="ANQ15" s="98" t="s">
        <v>1336</v>
      </c>
      <c r="ANR15" s="10"/>
      <c r="ANT15" s="6" t="s">
        <v>1337</v>
      </c>
      <c r="ANU15" s="98" t="s">
        <v>1336</v>
      </c>
      <c r="ANV15" s="10"/>
      <c r="ANX15" s="6" t="s">
        <v>1337</v>
      </c>
      <c r="ANY15" s="98" t="s">
        <v>1336</v>
      </c>
      <c r="ANZ15" s="10"/>
      <c r="AOB15" s="6" t="s">
        <v>1337</v>
      </c>
      <c r="AOC15" s="98" t="s">
        <v>1336</v>
      </c>
      <c r="AOD15" s="10"/>
      <c r="AOF15" s="6" t="s">
        <v>1337</v>
      </c>
      <c r="AOG15" s="98" t="s">
        <v>1336</v>
      </c>
      <c r="AOH15" s="10"/>
      <c r="AOJ15" s="6" t="s">
        <v>1337</v>
      </c>
      <c r="AOK15" s="98" t="s">
        <v>1336</v>
      </c>
      <c r="AOL15" s="10"/>
      <c r="AON15" s="6" t="s">
        <v>1337</v>
      </c>
      <c r="AOO15" s="98" t="s">
        <v>1336</v>
      </c>
      <c r="AOP15" s="10"/>
      <c r="AOR15" s="6" t="s">
        <v>1337</v>
      </c>
      <c r="AOS15" s="98" t="s">
        <v>1336</v>
      </c>
      <c r="AOT15" s="10"/>
      <c r="AOV15" s="6" t="s">
        <v>1337</v>
      </c>
      <c r="AOW15" s="98" t="s">
        <v>1336</v>
      </c>
      <c r="AOX15" s="10"/>
      <c r="AOZ15" s="6" t="s">
        <v>1337</v>
      </c>
      <c r="APA15" s="98" t="s">
        <v>1336</v>
      </c>
      <c r="APB15" s="10"/>
      <c r="APD15" s="6" t="s">
        <v>1337</v>
      </c>
      <c r="APE15" s="98" t="s">
        <v>1336</v>
      </c>
      <c r="APF15" s="10"/>
      <c r="APH15" s="6" t="s">
        <v>1337</v>
      </c>
      <c r="API15" s="98" t="s">
        <v>1336</v>
      </c>
      <c r="APJ15" s="10"/>
      <c r="APL15" s="6" t="s">
        <v>1337</v>
      </c>
      <c r="APM15" s="98" t="s">
        <v>1336</v>
      </c>
      <c r="APN15" s="10"/>
      <c r="APP15" s="6" t="s">
        <v>1337</v>
      </c>
      <c r="APQ15" s="98" t="s">
        <v>1336</v>
      </c>
      <c r="APR15" s="10"/>
      <c r="APT15" s="6" t="s">
        <v>1337</v>
      </c>
      <c r="APU15" s="98" t="s">
        <v>1336</v>
      </c>
      <c r="APV15" s="10"/>
      <c r="APX15" s="6" t="s">
        <v>1337</v>
      </c>
      <c r="APY15" s="98" t="s">
        <v>1336</v>
      </c>
      <c r="APZ15" s="10"/>
      <c r="AQB15" s="6" t="s">
        <v>1337</v>
      </c>
      <c r="AQC15" s="98" t="s">
        <v>1336</v>
      </c>
      <c r="AQD15" s="10"/>
      <c r="AQF15" s="6" t="s">
        <v>1337</v>
      </c>
      <c r="AQG15" s="98" t="s">
        <v>1336</v>
      </c>
      <c r="AQH15" s="10"/>
      <c r="AQJ15" s="6" t="s">
        <v>1337</v>
      </c>
      <c r="AQK15" s="98" t="s">
        <v>1336</v>
      </c>
      <c r="AQL15" s="10"/>
      <c r="AQN15" s="6" t="s">
        <v>1337</v>
      </c>
      <c r="AQO15" s="98" t="s">
        <v>1336</v>
      </c>
      <c r="AQP15" s="10"/>
      <c r="AQR15" s="6" t="s">
        <v>1337</v>
      </c>
      <c r="AQS15" s="98" t="s">
        <v>1336</v>
      </c>
      <c r="AQT15" s="10"/>
      <c r="AQV15" s="6" t="s">
        <v>1337</v>
      </c>
      <c r="AQW15" s="98" t="s">
        <v>1336</v>
      </c>
      <c r="AQX15" s="10"/>
      <c r="AQZ15" s="6" t="s">
        <v>1337</v>
      </c>
      <c r="ARA15" s="98" t="s">
        <v>1336</v>
      </c>
      <c r="ARB15" s="10"/>
      <c r="ARD15" s="6" t="s">
        <v>1337</v>
      </c>
      <c r="ARE15" s="98" t="s">
        <v>1336</v>
      </c>
      <c r="ARF15" s="10"/>
      <c r="ARH15" s="6" t="s">
        <v>1337</v>
      </c>
      <c r="ARI15" s="98" t="s">
        <v>1336</v>
      </c>
      <c r="ARJ15" s="10"/>
      <c r="ARL15" s="6" t="s">
        <v>1337</v>
      </c>
      <c r="ARM15" s="98" t="s">
        <v>1336</v>
      </c>
      <c r="ARN15" s="10"/>
      <c r="ARP15" s="6" t="s">
        <v>1337</v>
      </c>
      <c r="ARQ15" s="98" t="s">
        <v>1336</v>
      </c>
      <c r="ARR15" s="10"/>
      <c r="ART15" s="6" t="s">
        <v>1337</v>
      </c>
      <c r="ARU15" s="98" t="s">
        <v>1336</v>
      </c>
      <c r="ARV15" s="10"/>
      <c r="ARX15" s="6" t="s">
        <v>1337</v>
      </c>
      <c r="ARY15" s="98" t="s">
        <v>1336</v>
      </c>
      <c r="ARZ15" s="10"/>
      <c r="ASB15" s="6" t="s">
        <v>1337</v>
      </c>
      <c r="ASC15" s="98" t="s">
        <v>1336</v>
      </c>
      <c r="ASD15" s="10"/>
      <c r="ASF15" s="6" t="s">
        <v>1337</v>
      </c>
      <c r="ASG15" s="98" t="s">
        <v>1336</v>
      </c>
      <c r="ASH15" s="10"/>
      <c r="ASJ15" s="6" t="s">
        <v>1337</v>
      </c>
      <c r="ASK15" s="98" t="s">
        <v>1336</v>
      </c>
      <c r="ASL15" s="10"/>
      <c r="ASN15" s="6" t="s">
        <v>1337</v>
      </c>
      <c r="ASO15" s="98" t="s">
        <v>1336</v>
      </c>
      <c r="ASP15" s="10"/>
      <c r="ASR15" s="6" t="s">
        <v>1337</v>
      </c>
      <c r="ASS15" s="98" t="s">
        <v>1336</v>
      </c>
      <c r="AST15" s="10"/>
      <c r="ASV15" s="6" t="s">
        <v>1337</v>
      </c>
      <c r="ASW15" s="98" t="s">
        <v>1336</v>
      </c>
      <c r="ASX15" s="10"/>
      <c r="ASZ15" s="6" t="s">
        <v>1337</v>
      </c>
      <c r="ATA15" s="98" t="s">
        <v>1336</v>
      </c>
      <c r="ATB15" s="10"/>
      <c r="ATD15" s="6" t="s">
        <v>1337</v>
      </c>
      <c r="ATE15" s="98" t="s">
        <v>1336</v>
      </c>
      <c r="ATF15" s="10"/>
      <c r="ATH15" s="6" t="s">
        <v>1337</v>
      </c>
      <c r="ATI15" s="98" t="s">
        <v>1336</v>
      </c>
      <c r="ATJ15" s="10"/>
      <c r="ATL15" s="6" t="s">
        <v>1337</v>
      </c>
      <c r="ATM15" s="98" t="s">
        <v>1336</v>
      </c>
      <c r="ATN15" s="10"/>
      <c r="ATP15" s="6" t="s">
        <v>1337</v>
      </c>
      <c r="ATQ15" s="98" t="s">
        <v>1336</v>
      </c>
      <c r="ATR15" s="10"/>
      <c r="ATT15" s="6" t="s">
        <v>1337</v>
      </c>
      <c r="ATU15" s="98" t="s">
        <v>1336</v>
      </c>
      <c r="ATV15" s="10"/>
      <c r="ATX15" s="6" t="s">
        <v>1337</v>
      </c>
      <c r="ATY15" s="98" t="s">
        <v>1336</v>
      </c>
      <c r="ATZ15" s="10"/>
      <c r="AUB15" s="6" t="s">
        <v>1337</v>
      </c>
      <c r="AUC15" s="98" t="s">
        <v>1336</v>
      </c>
      <c r="AUD15" s="10"/>
      <c r="AUF15" s="6" t="s">
        <v>1337</v>
      </c>
      <c r="AUG15" s="98" t="s">
        <v>1336</v>
      </c>
      <c r="AUH15" s="10"/>
      <c r="AUJ15" s="6" t="s">
        <v>1337</v>
      </c>
      <c r="AUK15" s="98" t="s">
        <v>1336</v>
      </c>
      <c r="AUL15" s="10"/>
      <c r="AUN15" s="6" t="s">
        <v>1337</v>
      </c>
      <c r="AUO15" s="98" t="s">
        <v>1336</v>
      </c>
      <c r="AUP15" s="10"/>
      <c r="AUR15" s="6" t="s">
        <v>1337</v>
      </c>
      <c r="AUS15" s="98" t="s">
        <v>1336</v>
      </c>
      <c r="AUT15" s="10"/>
      <c r="AUV15" s="6" t="s">
        <v>1337</v>
      </c>
      <c r="AUW15" s="98" t="s">
        <v>1336</v>
      </c>
      <c r="AUX15" s="10"/>
      <c r="AUZ15" s="6" t="s">
        <v>1337</v>
      </c>
      <c r="AVA15" s="98" t="s">
        <v>1336</v>
      </c>
      <c r="AVB15" s="10"/>
      <c r="AVD15" s="6" t="s">
        <v>1337</v>
      </c>
      <c r="AVE15" s="98" t="s">
        <v>1336</v>
      </c>
      <c r="AVF15" s="10"/>
      <c r="AVH15" s="6" t="s">
        <v>1337</v>
      </c>
      <c r="AVI15" s="98" t="s">
        <v>1336</v>
      </c>
      <c r="AVJ15" s="10"/>
      <c r="AVL15" s="6" t="s">
        <v>1337</v>
      </c>
      <c r="AVM15" s="98" t="s">
        <v>1336</v>
      </c>
      <c r="AVN15" s="10"/>
      <c r="AVP15" s="6" t="s">
        <v>1337</v>
      </c>
      <c r="AVQ15" s="98" t="s">
        <v>1336</v>
      </c>
      <c r="AVR15" s="10"/>
      <c r="AVT15" s="6" t="s">
        <v>1337</v>
      </c>
      <c r="AVU15" s="98" t="s">
        <v>1336</v>
      </c>
      <c r="AVV15" s="10"/>
      <c r="AVX15" s="6" t="s">
        <v>1337</v>
      </c>
      <c r="AVY15" s="98" t="s">
        <v>1336</v>
      </c>
      <c r="AVZ15" s="10"/>
      <c r="AWB15" s="6" t="s">
        <v>1337</v>
      </c>
      <c r="AWC15" s="98" t="s">
        <v>1336</v>
      </c>
      <c r="AWD15" s="10"/>
      <c r="AWF15" s="6" t="s">
        <v>1337</v>
      </c>
      <c r="AWG15" s="98" t="s">
        <v>1336</v>
      </c>
      <c r="AWH15" s="10"/>
      <c r="AWJ15" s="6" t="s">
        <v>1337</v>
      </c>
      <c r="AWK15" s="98" t="s">
        <v>1336</v>
      </c>
      <c r="AWL15" s="10"/>
      <c r="AWN15" s="6" t="s">
        <v>1337</v>
      </c>
      <c r="AWO15" s="98" t="s">
        <v>1336</v>
      </c>
      <c r="AWP15" s="10"/>
      <c r="AWR15" s="6" t="s">
        <v>1337</v>
      </c>
      <c r="AWS15" s="98" t="s">
        <v>1336</v>
      </c>
      <c r="AWT15" s="10"/>
      <c r="AWV15" s="6" t="s">
        <v>1337</v>
      </c>
      <c r="AWW15" s="98" t="s">
        <v>1336</v>
      </c>
      <c r="AWX15" s="10"/>
      <c r="AWZ15" s="6" t="s">
        <v>1337</v>
      </c>
      <c r="AXA15" s="98" t="s">
        <v>1336</v>
      </c>
      <c r="AXB15" s="10"/>
      <c r="AXD15" s="6" t="s">
        <v>1337</v>
      </c>
      <c r="AXE15" s="98" t="s">
        <v>1336</v>
      </c>
      <c r="AXF15" s="10"/>
      <c r="AXH15" s="6" t="s">
        <v>1337</v>
      </c>
      <c r="AXI15" s="98" t="s">
        <v>1336</v>
      </c>
      <c r="AXJ15" s="10"/>
      <c r="AXL15" s="6" t="s">
        <v>1337</v>
      </c>
      <c r="AXM15" s="98" t="s">
        <v>1336</v>
      </c>
      <c r="AXN15" s="10"/>
      <c r="AXP15" s="6" t="s">
        <v>1337</v>
      </c>
      <c r="AXQ15" s="98" t="s">
        <v>1336</v>
      </c>
      <c r="AXR15" s="10"/>
      <c r="AXT15" s="6" t="s">
        <v>1337</v>
      </c>
      <c r="AXU15" s="98" t="s">
        <v>1336</v>
      </c>
      <c r="AXV15" s="10"/>
      <c r="AXX15" s="6" t="s">
        <v>1337</v>
      </c>
      <c r="AXY15" s="98" t="s">
        <v>1336</v>
      </c>
      <c r="AXZ15" s="10"/>
      <c r="AYB15" s="6" t="s">
        <v>1337</v>
      </c>
      <c r="AYC15" s="98" t="s">
        <v>1336</v>
      </c>
      <c r="AYD15" s="10"/>
      <c r="AYF15" s="6" t="s">
        <v>1337</v>
      </c>
      <c r="AYG15" s="98" t="s">
        <v>1336</v>
      </c>
      <c r="AYH15" s="10"/>
      <c r="AYJ15" s="6" t="s">
        <v>1337</v>
      </c>
      <c r="AYK15" s="98" t="s">
        <v>1336</v>
      </c>
      <c r="AYL15" s="10"/>
      <c r="AYN15" s="6" t="s">
        <v>1337</v>
      </c>
      <c r="AYO15" s="98" t="s">
        <v>1336</v>
      </c>
      <c r="AYP15" s="10"/>
      <c r="AYR15" s="6" t="s">
        <v>1337</v>
      </c>
      <c r="AYS15" s="98" t="s">
        <v>1336</v>
      </c>
      <c r="AYT15" s="10"/>
      <c r="AYV15" s="6" t="s">
        <v>1337</v>
      </c>
      <c r="AYW15" s="98" t="s">
        <v>1336</v>
      </c>
      <c r="AYX15" s="10"/>
      <c r="AYZ15" s="6" t="s">
        <v>1337</v>
      </c>
      <c r="AZA15" s="98" t="s">
        <v>1336</v>
      </c>
      <c r="AZB15" s="10"/>
      <c r="AZD15" s="6" t="s">
        <v>1337</v>
      </c>
      <c r="AZE15" s="98" t="s">
        <v>1336</v>
      </c>
      <c r="AZF15" s="10"/>
      <c r="AZH15" s="6" t="s">
        <v>1337</v>
      </c>
      <c r="AZI15" s="98" t="s">
        <v>1336</v>
      </c>
      <c r="AZJ15" s="10"/>
      <c r="AZL15" s="6" t="s">
        <v>1337</v>
      </c>
      <c r="AZM15" s="98" t="s">
        <v>1336</v>
      </c>
      <c r="AZN15" s="10"/>
      <c r="AZP15" s="6" t="s">
        <v>1337</v>
      </c>
      <c r="AZQ15" s="98" t="s">
        <v>1336</v>
      </c>
      <c r="AZR15" s="10"/>
      <c r="AZT15" s="6" t="s">
        <v>1337</v>
      </c>
      <c r="AZU15" s="98" t="s">
        <v>1336</v>
      </c>
      <c r="AZV15" s="10"/>
      <c r="AZX15" s="6" t="s">
        <v>1337</v>
      </c>
      <c r="AZY15" s="98" t="s">
        <v>1336</v>
      </c>
      <c r="AZZ15" s="10"/>
      <c r="BAB15" s="6" t="s">
        <v>1337</v>
      </c>
      <c r="BAC15" s="98" t="s">
        <v>1336</v>
      </c>
      <c r="BAD15" s="10"/>
      <c r="BAF15" s="6" t="s">
        <v>1337</v>
      </c>
      <c r="BAG15" s="98" t="s">
        <v>1336</v>
      </c>
      <c r="BAH15" s="10"/>
      <c r="BAJ15" s="6" t="s">
        <v>1337</v>
      </c>
      <c r="BAK15" s="98" t="s">
        <v>1336</v>
      </c>
      <c r="BAL15" s="10"/>
      <c r="BAN15" s="6" t="s">
        <v>1337</v>
      </c>
      <c r="BAO15" s="98" t="s">
        <v>1336</v>
      </c>
      <c r="BAP15" s="10"/>
      <c r="BAR15" s="6" t="s">
        <v>1337</v>
      </c>
      <c r="BAS15" s="98" t="s">
        <v>1336</v>
      </c>
      <c r="BAT15" s="10"/>
      <c r="BAV15" s="6" t="s">
        <v>1337</v>
      </c>
      <c r="BAW15" s="98" t="s">
        <v>1336</v>
      </c>
      <c r="BAX15" s="10"/>
      <c r="BAZ15" s="6" t="s">
        <v>1337</v>
      </c>
      <c r="BBA15" s="98" t="s">
        <v>1336</v>
      </c>
      <c r="BBB15" s="10"/>
      <c r="BBD15" s="6" t="s">
        <v>1337</v>
      </c>
      <c r="BBE15" s="98" t="s">
        <v>1336</v>
      </c>
      <c r="BBF15" s="10"/>
      <c r="BBH15" s="6" t="s">
        <v>1337</v>
      </c>
      <c r="BBI15" s="98" t="s">
        <v>1336</v>
      </c>
      <c r="BBJ15" s="10"/>
      <c r="BBL15" s="6" t="s">
        <v>1337</v>
      </c>
      <c r="BBM15" s="98" t="s">
        <v>1336</v>
      </c>
      <c r="BBN15" s="10"/>
      <c r="BBP15" s="6" t="s">
        <v>1337</v>
      </c>
      <c r="BBQ15" s="98" t="s">
        <v>1336</v>
      </c>
      <c r="BBR15" s="10"/>
      <c r="BBT15" s="6" t="s">
        <v>1337</v>
      </c>
      <c r="BBU15" s="98" t="s">
        <v>1336</v>
      </c>
      <c r="BBV15" s="10"/>
      <c r="BBX15" s="6" t="s">
        <v>1337</v>
      </c>
      <c r="BBY15" s="98" t="s">
        <v>1336</v>
      </c>
      <c r="BBZ15" s="10"/>
      <c r="BCB15" s="6" t="s">
        <v>1337</v>
      </c>
      <c r="BCC15" s="98" t="s">
        <v>1336</v>
      </c>
      <c r="BCD15" s="10"/>
      <c r="BCF15" s="6" t="s">
        <v>1337</v>
      </c>
      <c r="BCG15" s="98" t="s">
        <v>1336</v>
      </c>
      <c r="BCH15" s="10"/>
      <c r="BCJ15" s="6" t="s">
        <v>1337</v>
      </c>
      <c r="BCK15" s="98" t="s">
        <v>1336</v>
      </c>
      <c r="BCL15" s="10"/>
      <c r="BCN15" s="6" t="s">
        <v>1337</v>
      </c>
      <c r="BCO15" s="98" t="s">
        <v>1336</v>
      </c>
      <c r="BCP15" s="10"/>
      <c r="BCR15" s="6" t="s">
        <v>1337</v>
      </c>
      <c r="BCS15" s="98" t="s">
        <v>1336</v>
      </c>
      <c r="BCT15" s="10"/>
      <c r="BCV15" s="6" t="s">
        <v>1337</v>
      </c>
      <c r="BCW15" s="98" t="s">
        <v>1336</v>
      </c>
      <c r="BCX15" s="10"/>
      <c r="BCZ15" s="6" t="s">
        <v>1337</v>
      </c>
      <c r="BDA15" s="98" t="s">
        <v>1336</v>
      </c>
      <c r="BDB15" s="10"/>
      <c r="BDD15" s="6" t="s">
        <v>1337</v>
      </c>
      <c r="BDE15" s="98" t="s">
        <v>1336</v>
      </c>
      <c r="BDF15" s="10"/>
      <c r="BDH15" s="6" t="s">
        <v>1337</v>
      </c>
      <c r="BDI15" s="98" t="s">
        <v>1336</v>
      </c>
      <c r="BDJ15" s="10"/>
      <c r="BDL15" s="6" t="s">
        <v>1337</v>
      </c>
      <c r="BDM15" s="98" t="s">
        <v>1336</v>
      </c>
      <c r="BDN15" s="10"/>
      <c r="BDP15" s="6" t="s">
        <v>1337</v>
      </c>
      <c r="BDQ15" s="98" t="s">
        <v>1336</v>
      </c>
      <c r="BDR15" s="10"/>
      <c r="BDT15" s="6" t="s">
        <v>1337</v>
      </c>
      <c r="BDU15" s="98" t="s">
        <v>1336</v>
      </c>
      <c r="BDV15" s="10"/>
      <c r="BDX15" s="6" t="s">
        <v>1337</v>
      </c>
      <c r="BDY15" s="98" t="s">
        <v>1336</v>
      </c>
      <c r="BDZ15" s="10"/>
      <c r="BEB15" s="6" t="s">
        <v>1337</v>
      </c>
      <c r="BEC15" s="98" t="s">
        <v>1336</v>
      </c>
      <c r="BED15" s="10"/>
      <c r="BEF15" s="6" t="s">
        <v>1337</v>
      </c>
      <c r="BEG15" s="98" t="s">
        <v>1336</v>
      </c>
      <c r="BEH15" s="10"/>
      <c r="BEJ15" s="6" t="s">
        <v>1337</v>
      </c>
      <c r="BEK15" s="98" t="s">
        <v>1336</v>
      </c>
      <c r="BEL15" s="10"/>
      <c r="BEN15" s="6" t="s">
        <v>1337</v>
      </c>
      <c r="BEO15" s="98" t="s">
        <v>1336</v>
      </c>
      <c r="BEP15" s="10"/>
      <c r="BER15" s="6" t="s">
        <v>1337</v>
      </c>
      <c r="BES15" s="98" t="s">
        <v>1336</v>
      </c>
      <c r="BET15" s="10"/>
      <c r="BEV15" s="6" t="s">
        <v>1337</v>
      </c>
      <c r="BEW15" s="98" t="s">
        <v>1336</v>
      </c>
      <c r="BEX15" s="10"/>
      <c r="BEZ15" s="6" t="s">
        <v>1337</v>
      </c>
      <c r="BFA15" s="98" t="s">
        <v>1336</v>
      </c>
      <c r="BFB15" s="10"/>
      <c r="BFD15" s="6" t="s">
        <v>1337</v>
      </c>
      <c r="BFE15" s="98" t="s">
        <v>1336</v>
      </c>
      <c r="BFF15" s="10"/>
      <c r="BFH15" s="6" t="s">
        <v>1337</v>
      </c>
      <c r="BFI15" s="98" t="s">
        <v>1336</v>
      </c>
      <c r="BFJ15" s="10"/>
      <c r="BFL15" s="6" t="s">
        <v>1337</v>
      </c>
      <c r="BFM15" s="98" t="s">
        <v>1336</v>
      </c>
      <c r="BFN15" s="10"/>
      <c r="BFP15" s="6" t="s">
        <v>1337</v>
      </c>
      <c r="BFQ15" s="98" t="s">
        <v>1336</v>
      </c>
      <c r="BFR15" s="10"/>
      <c r="BFT15" s="6" t="s">
        <v>1337</v>
      </c>
      <c r="BFU15" s="98" t="s">
        <v>1336</v>
      </c>
      <c r="BFV15" s="10"/>
      <c r="BFX15" s="6" t="s">
        <v>1337</v>
      </c>
      <c r="BFY15" s="98" t="s">
        <v>1336</v>
      </c>
      <c r="BFZ15" s="10"/>
      <c r="BGB15" s="6" t="s">
        <v>1337</v>
      </c>
      <c r="BGC15" s="98" t="s">
        <v>1336</v>
      </c>
      <c r="BGD15" s="10"/>
      <c r="BGF15" s="6" t="s">
        <v>1337</v>
      </c>
      <c r="BGG15" s="98" t="s">
        <v>1336</v>
      </c>
      <c r="BGH15" s="10"/>
      <c r="BGJ15" s="6" t="s">
        <v>1337</v>
      </c>
      <c r="BGK15" s="98" t="s">
        <v>1336</v>
      </c>
      <c r="BGL15" s="10"/>
      <c r="BGN15" s="6" t="s">
        <v>1337</v>
      </c>
      <c r="BGO15" s="98" t="s">
        <v>1336</v>
      </c>
      <c r="BGP15" s="10"/>
      <c r="BGR15" s="6" t="s">
        <v>1337</v>
      </c>
      <c r="BGS15" s="98" t="s">
        <v>1336</v>
      </c>
      <c r="BGT15" s="10"/>
      <c r="BGV15" s="6" t="s">
        <v>1337</v>
      </c>
      <c r="BGW15" s="98" t="s">
        <v>1336</v>
      </c>
      <c r="BGX15" s="10"/>
      <c r="BGZ15" s="6" t="s">
        <v>1337</v>
      </c>
      <c r="BHA15" s="98" t="s">
        <v>1336</v>
      </c>
      <c r="BHB15" s="10"/>
      <c r="BHD15" s="6" t="s">
        <v>1337</v>
      </c>
      <c r="BHE15" s="98" t="s">
        <v>1336</v>
      </c>
      <c r="BHF15" s="10"/>
      <c r="BHH15" s="6" t="s">
        <v>1337</v>
      </c>
      <c r="BHI15" s="98" t="s">
        <v>1336</v>
      </c>
      <c r="BHJ15" s="10"/>
      <c r="BHL15" s="6" t="s">
        <v>1337</v>
      </c>
      <c r="BHM15" s="98" t="s">
        <v>1336</v>
      </c>
      <c r="BHN15" s="10"/>
      <c r="BHP15" s="6" t="s">
        <v>1337</v>
      </c>
      <c r="BHQ15" s="98" t="s">
        <v>1336</v>
      </c>
      <c r="BHR15" s="10"/>
      <c r="BHT15" s="6" t="s">
        <v>1337</v>
      </c>
      <c r="BHU15" s="98" t="s">
        <v>1336</v>
      </c>
      <c r="BHV15" s="10"/>
      <c r="BHX15" s="6" t="s">
        <v>1337</v>
      </c>
      <c r="BHY15" s="98" t="s">
        <v>1336</v>
      </c>
      <c r="BHZ15" s="10"/>
      <c r="BIB15" s="6" t="s">
        <v>1337</v>
      </c>
      <c r="BIC15" s="98" t="s">
        <v>1336</v>
      </c>
      <c r="BID15" s="10"/>
      <c r="BIF15" s="6" t="s">
        <v>1337</v>
      </c>
      <c r="BIG15" s="98" t="s">
        <v>1336</v>
      </c>
      <c r="BIH15" s="10"/>
      <c r="BIJ15" s="6" t="s">
        <v>1337</v>
      </c>
      <c r="BIK15" s="98" t="s">
        <v>1336</v>
      </c>
      <c r="BIL15" s="10"/>
      <c r="BIN15" s="6" t="s">
        <v>1337</v>
      </c>
      <c r="BIO15" s="98" t="s">
        <v>1336</v>
      </c>
      <c r="BIP15" s="10"/>
      <c r="BIR15" s="6" t="s">
        <v>1337</v>
      </c>
      <c r="BIS15" s="98" t="s">
        <v>1336</v>
      </c>
      <c r="BIT15" s="10"/>
      <c r="BIV15" s="6" t="s">
        <v>1337</v>
      </c>
      <c r="BIW15" s="98" t="s">
        <v>1336</v>
      </c>
      <c r="BIX15" s="10"/>
      <c r="BIZ15" s="6" t="s">
        <v>1337</v>
      </c>
      <c r="BJA15" s="98" t="s">
        <v>1336</v>
      </c>
      <c r="BJB15" s="10"/>
      <c r="BJD15" s="6" t="s">
        <v>1337</v>
      </c>
      <c r="BJE15" s="98" t="s">
        <v>1336</v>
      </c>
      <c r="BJF15" s="10"/>
      <c r="BJH15" s="6" t="s">
        <v>1337</v>
      </c>
      <c r="BJI15" s="98" t="s">
        <v>1336</v>
      </c>
      <c r="BJJ15" s="10"/>
      <c r="BJL15" s="6" t="s">
        <v>1337</v>
      </c>
      <c r="BJM15" s="98" t="s">
        <v>1336</v>
      </c>
      <c r="BJN15" s="10"/>
      <c r="BJP15" s="6" t="s">
        <v>1337</v>
      </c>
      <c r="BJQ15" s="98" t="s">
        <v>1336</v>
      </c>
      <c r="BJR15" s="10"/>
      <c r="BJT15" s="6" t="s">
        <v>1337</v>
      </c>
      <c r="BJU15" s="98" t="s">
        <v>1336</v>
      </c>
      <c r="BJV15" s="10"/>
      <c r="BJX15" s="6" t="s">
        <v>1337</v>
      </c>
      <c r="BJY15" s="98" t="s">
        <v>1336</v>
      </c>
      <c r="BJZ15" s="10"/>
      <c r="BKB15" s="6" t="s">
        <v>1337</v>
      </c>
      <c r="BKC15" s="98" t="s">
        <v>1336</v>
      </c>
      <c r="BKD15" s="10"/>
      <c r="BKF15" s="6" t="s">
        <v>1337</v>
      </c>
      <c r="BKG15" s="98" t="s">
        <v>1336</v>
      </c>
      <c r="BKH15" s="10"/>
      <c r="BKJ15" s="6" t="s">
        <v>1337</v>
      </c>
      <c r="BKK15" s="98" t="s">
        <v>1336</v>
      </c>
      <c r="BKL15" s="10"/>
      <c r="BKN15" s="6" t="s">
        <v>1337</v>
      </c>
      <c r="BKO15" s="98" t="s">
        <v>1336</v>
      </c>
      <c r="BKP15" s="10"/>
      <c r="BKR15" s="6" t="s">
        <v>1337</v>
      </c>
      <c r="BKS15" s="98" t="s">
        <v>1336</v>
      </c>
      <c r="BKT15" s="10"/>
      <c r="BKV15" s="6" t="s">
        <v>1337</v>
      </c>
      <c r="BKW15" s="98" t="s">
        <v>1336</v>
      </c>
      <c r="BKX15" s="10"/>
      <c r="BKZ15" s="6" t="s">
        <v>1337</v>
      </c>
      <c r="BLA15" s="98" t="s">
        <v>1336</v>
      </c>
      <c r="BLB15" s="10"/>
      <c r="BLD15" s="6" t="s">
        <v>1337</v>
      </c>
      <c r="BLE15" s="98" t="s">
        <v>1336</v>
      </c>
      <c r="BLF15" s="10"/>
      <c r="BLH15" s="6" t="s">
        <v>1337</v>
      </c>
      <c r="BLI15" s="98" t="s">
        <v>1336</v>
      </c>
      <c r="BLJ15" s="10"/>
      <c r="BLL15" s="6" t="s">
        <v>1337</v>
      </c>
      <c r="BLM15" s="98" t="s">
        <v>1336</v>
      </c>
      <c r="BLN15" s="10"/>
      <c r="BLP15" s="6" t="s">
        <v>1337</v>
      </c>
      <c r="BLQ15" s="98" t="s">
        <v>1336</v>
      </c>
      <c r="BLR15" s="10"/>
      <c r="BLT15" s="6" t="s">
        <v>1337</v>
      </c>
      <c r="BLU15" s="98" t="s">
        <v>1336</v>
      </c>
      <c r="BLV15" s="10"/>
      <c r="BLX15" s="6" t="s">
        <v>1337</v>
      </c>
      <c r="BLY15" s="98" t="s">
        <v>1336</v>
      </c>
      <c r="BLZ15" s="10"/>
      <c r="BMB15" s="6" t="s">
        <v>1337</v>
      </c>
      <c r="BMC15" s="98" t="s">
        <v>1336</v>
      </c>
      <c r="BMD15" s="10"/>
      <c r="BMF15" s="6" t="s">
        <v>1337</v>
      </c>
      <c r="BMG15" s="98" t="s">
        <v>1336</v>
      </c>
      <c r="BMH15" s="10"/>
      <c r="BMJ15" s="6" t="s">
        <v>1337</v>
      </c>
      <c r="BMK15" s="98" t="s">
        <v>1336</v>
      </c>
      <c r="BML15" s="10"/>
      <c r="BMN15" s="6" t="s">
        <v>1337</v>
      </c>
      <c r="BMO15" s="98" t="s">
        <v>1336</v>
      </c>
      <c r="BMP15" s="10"/>
      <c r="BMR15" s="6" t="s">
        <v>1337</v>
      </c>
      <c r="BMS15" s="98" t="s">
        <v>1336</v>
      </c>
      <c r="BMT15" s="10"/>
      <c r="BMV15" s="6" t="s">
        <v>1337</v>
      </c>
      <c r="BMW15" s="98" t="s">
        <v>1336</v>
      </c>
      <c r="BMX15" s="10"/>
      <c r="BMZ15" s="6" t="s">
        <v>1337</v>
      </c>
      <c r="BNA15" s="98" t="s">
        <v>1336</v>
      </c>
      <c r="BNB15" s="10"/>
      <c r="BND15" s="6" t="s">
        <v>1337</v>
      </c>
      <c r="BNE15" s="98" t="s">
        <v>1336</v>
      </c>
      <c r="BNF15" s="10"/>
      <c r="BNH15" s="6" t="s">
        <v>1337</v>
      </c>
      <c r="BNI15" s="98" t="s">
        <v>1336</v>
      </c>
      <c r="BNJ15" s="10"/>
      <c r="BNL15" s="6" t="s">
        <v>1337</v>
      </c>
      <c r="BNM15" s="98" t="s">
        <v>1336</v>
      </c>
      <c r="BNN15" s="10"/>
      <c r="BNP15" s="6" t="s">
        <v>1337</v>
      </c>
      <c r="BNQ15" s="98" t="s">
        <v>1336</v>
      </c>
      <c r="BNR15" s="10"/>
      <c r="BNT15" s="6" t="s">
        <v>1337</v>
      </c>
      <c r="BNU15" s="98" t="s">
        <v>1336</v>
      </c>
      <c r="BNV15" s="10"/>
      <c r="BNX15" s="6" t="s">
        <v>1337</v>
      </c>
      <c r="BNY15" s="98" t="s">
        <v>1336</v>
      </c>
      <c r="BNZ15" s="10"/>
      <c r="BOB15" s="6" t="s">
        <v>1337</v>
      </c>
      <c r="BOC15" s="98" t="s">
        <v>1336</v>
      </c>
      <c r="BOD15" s="10"/>
      <c r="BOF15" s="6" t="s">
        <v>1337</v>
      </c>
      <c r="BOG15" s="98" t="s">
        <v>1336</v>
      </c>
      <c r="BOH15" s="10"/>
      <c r="BOJ15" s="6" t="s">
        <v>1337</v>
      </c>
      <c r="BOK15" s="98" t="s">
        <v>1336</v>
      </c>
      <c r="BOL15" s="10"/>
      <c r="BON15" s="6" t="s">
        <v>1337</v>
      </c>
      <c r="BOO15" s="98" t="s">
        <v>1336</v>
      </c>
      <c r="BOP15" s="10"/>
      <c r="BOR15" s="6" t="s">
        <v>1337</v>
      </c>
      <c r="BOS15" s="98" t="s">
        <v>1336</v>
      </c>
      <c r="BOT15" s="10"/>
      <c r="BOV15" s="6" t="s">
        <v>1337</v>
      </c>
      <c r="BOW15" s="98" t="s">
        <v>1336</v>
      </c>
      <c r="BOX15" s="10"/>
      <c r="BOZ15" s="6" t="s">
        <v>1337</v>
      </c>
      <c r="BPA15" s="98" t="s">
        <v>1336</v>
      </c>
      <c r="BPB15" s="10"/>
      <c r="BPD15" s="6" t="s">
        <v>1337</v>
      </c>
      <c r="BPE15" s="98" t="s">
        <v>1336</v>
      </c>
      <c r="BPF15" s="10"/>
      <c r="BPH15" s="6" t="s">
        <v>1337</v>
      </c>
      <c r="BPI15" s="98" t="s">
        <v>1336</v>
      </c>
      <c r="BPJ15" s="10"/>
      <c r="BPL15" s="6" t="s">
        <v>1337</v>
      </c>
      <c r="BPM15" s="98" t="s">
        <v>1336</v>
      </c>
      <c r="BPN15" s="10"/>
      <c r="BPP15" s="6" t="s">
        <v>1337</v>
      </c>
      <c r="BPQ15" s="98" t="s">
        <v>1336</v>
      </c>
      <c r="BPR15" s="10"/>
      <c r="BPT15" s="6" t="s">
        <v>1337</v>
      </c>
      <c r="BPU15" s="98" t="s">
        <v>1336</v>
      </c>
      <c r="BPV15" s="10"/>
      <c r="BPX15" s="6" t="s">
        <v>1337</v>
      </c>
      <c r="BPY15" s="98" t="s">
        <v>1336</v>
      </c>
      <c r="BPZ15" s="10"/>
      <c r="BQB15" s="6" t="s">
        <v>1337</v>
      </c>
      <c r="BQC15" s="98" t="s">
        <v>1336</v>
      </c>
      <c r="BQD15" s="10"/>
      <c r="BQF15" s="6" t="s">
        <v>1337</v>
      </c>
      <c r="BQG15" s="98" t="s">
        <v>1336</v>
      </c>
      <c r="BQH15" s="10"/>
      <c r="BQJ15" s="6" t="s">
        <v>1337</v>
      </c>
      <c r="BQK15" s="98" t="s">
        <v>1336</v>
      </c>
      <c r="BQL15" s="10"/>
      <c r="BQN15" s="6" t="s">
        <v>1337</v>
      </c>
      <c r="BQO15" s="98" t="s">
        <v>1336</v>
      </c>
      <c r="BQP15" s="10"/>
      <c r="BQR15" s="6" t="s">
        <v>1337</v>
      </c>
      <c r="BQS15" s="98" t="s">
        <v>1336</v>
      </c>
      <c r="BQT15" s="10"/>
      <c r="BQV15" s="6" t="s">
        <v>1337</v>
      </c>
      <c r="BQW15" s="98" t="s">
        <v>1336</v>
      </c>
      <c r="BQX15" s="10"/>
      <c r="BQZ15" s="6" t="s">
        <v>1337</v>
      </c>
      <c r="BRA15" s="98" t="s">
        <v>1336</v>
      </c>
      <c r="BRB15" s="10"/>
      <c r="BRD15" s="6" t="s">
        <v>1337</v>
      </c>
      <c r="BRE15" s="98" t="s">
        <v>1336</v>
      </c>
      <c r="BRF15" s="10"/>
      <c r="BRH15" s="6" t="s">
        <v>1337</v>
      </c>
      <c r="BRI15" s="98" t="s">
        <v>1336</v>
      </c>
      <c r="BRJ15" s="10"/>
      <c r="BRL15" s="6" t="s">
        <v>1337</v>
      </c>
      <c r="BRM15" s="98" t="s">
        <v>1336</v>
      </c>
      <c r="BRN15" s="10"/>
      <c r="BRP15" s="6" t="s">
        <v>1337</v>
      </c>
      <c r="BRQ15" s="98" t="s">
        <v>1336</v>
      </c>
      <c r="BRR15" s="10"/>
      <c r="BRT15" s="6" t="s">
        <v>1337</v>
      </c>
      <c r="BRU15" s="98" t="s">
        <v>1336</v>
      </c>
      <c r="BRV15" s="10"/>
      <c r="BRX15" s="6" t="s">
        <v>1337</v>
      </c>
      <c r="BRY15" s="98" t="s">
        <v>1336</v>
      </c>
      <c r="BRZ15" s="10"/>
      <c r="BSB15" s="6" t="s">
        <v>1337</v>
      </c>
      <c r="BSC15" s="98" t="s">
        <v>1336</v>
      </c>
      <c r="BSD15" s="10"/>
      <c r="BSF15" s="6" t="s">
        <v>1337</v>
      </c>
      <c r="BSG15" s="98" t="s">
        <v>1336</v>
      </c>
      <c r="BSH15" s="10"/>
      <c r="BSJ15" s="6" t="s">
        <v>1337</v>
      </c>
      <c r="BSK15" s="98" t="s">
        <v>1336</v>
      </c>
      <c r="BSL15" s="10"/>
      <c r="BSN15" s="6" t="s">
        <v>1337</v>
      </c>
      <c r="BSO15" s="98" t="s">
        <v>1336</v>
      </c>
      <c r="BSP15" s="10"/>
      <c r="BSR15" s="6" t="s">
        <v>1337</v>
      </c>
      <c r="BSS15" s="98" t="s">
        <v>1336</v>
      </c>
      <c r="BST15" s="10"/>
      <c r="BSV15" s="6" t="s">
        <v>1337</v>
      </c>
      <c r="BSW15" s="98" t="s">
        <v>1336</v>
      </c>
      <c r="BSX15" s="10"/>
      <c r="BSZ15" s="6" t="s">
        <v>1337</v>
      </c>
      <c r="BTA15" s="98" t="s">
        <v>1336</v>
      </c>
      <c r="BTB15" s="10"/>
      <c r="BTD15" s="6" t="s">
        <v>1337</v>
      </c>
      <c r="BTE15" s="98" t="s">
        <v>1336</v>
      </c>
      <c r="BTF15" s="10"/>
      <c r="BTH15" s="6" t="s">
        <v>1337</v>
      </c>
      <c r="BTI15" s="98" t="s">
        <v>1336</v>
      </c>
      <c r="BTJ15" s="10"/>
      <c r="BTL15" s="6" t="s">
        <v>1337</v>
      </c>
      <c r="BTM15" s="98" t="s">
        <v>1336</v>
      </c>
      <c r="BTN15" s="10"/>
      <c r="BTP15" s="6" t="s">
        <v>1337</v>
      </c>
      <c r="BTQ15" s="98" t="s">
        <v>1336</v>
      </c>
      <c r="BTR15" s="10"/>
      <c r="BTT15" s="6" t="s">
        <v>1337</v>
      </c>
      <c r="BTU15" s="98" t="s">
        <v>1336</v>
      </c>
      <c r="BTV15" s="10"/>
      <c r="BTX15" s="6" t="s">
        <v>1337</v>
      </c>
      <c r="BTY15" s="98" t="s">
        <v>1336</v>
      </c>
      <c r="BTZ15" s="10"/>
      <c r="BUB15" s="6" t="s">
        <v>1337</v>
      </c>
      <c r="BUC15" s="98" t="s">
        <v>1336</v>
      </c>
      <c r="BUD15" s="10"/>
      <c r="BUF15" s="6" t="s">
        <v>1337</v>
      </c>
      <c r="BUG15" s="98" t="s">
        <v>1336</v>
      </c>
      <c r="BUH15" s="10"/>
      <c r="BUJ15" s="6" t="s">
        <v>1337</v>
      </c>
      <c r="BUK15" s="98" t="s">
        <v>1336</v>
      </c>
      <c r="BUL15" s="10"/>
      <c r="BUN15" s="6" t="s">
        <v>1337</v>
      </c>
      <c r="BUO15" s="98" t="s">
        <v>1336</v>
      </c>
      <c r="BUP15" s="10"/>
      <c r="BUR15" s="6" t="s">
        <v>1337</v>
      </c>
      <c r="BUS15" s="98" t="s">
        <v>1336</v>
      </c>
      <c r="BUT15" s="10"/>
      <c r="BUV15" s="6" t="s">
        <v>1337</v>
      </c>
      <c r="BUW15" s="98" t="s">
        <v>1336</v>
      </c>
      <c r="BUX15" s="10"/>
      <c r="BUZ15" s="6" t="s">
        <v>1337</v>
      </c>
      <c r="BVA15" s="98" t="s">
        <v>1336</v>
      </c>
      <c r="BVB15" s="10"/>
      <c r="BVD15" s="6" t="s">
        <v>1337</v>
      </c>
      <c r="BVE15" s="98" t="s">
        <v>1336</v>
      </c>
      <c r="BVF15" s="10"/>
      <c r="BVH15" s="6" t="s">
        <v>1337</v>
      </c>
      <c r="BVI15" s="98" t="s">
        <v>1336</v>
      </c>
      <c r="BVJ15" s="10"/>
      <c r="BVL15" s="6" t="s">
        <v>1337</v>
      </c>
      <c r="BVM15" s="98" t="s">
        <v>1336</v>
      </c>
      <c r="BVN15" s="10"/>
      <c r="BVP15" s="6" t="s">
        <v>1337</v>
      </c>
      <c r="BVQ15" s="98" t="s">
        <v>1336</v>
      </c>
      <c r="BVR15" s="10"/>
      <c r="BVT15" s="6" t="s">
        <v>1337</v>
      </c>
      <c r="BVU15" s="98" t="s">
        <v>1336</v>
      </c>
      <c r="BVV15" s="10"/>
      <c r="BVX15" s="6" t="s">
        <v>1337</v>
      </c>
      <c r="BVY15" s="98" t="s">
        <v>1336</v>
      </c>
      <c r="BVZ15" s="10"/>
      <c r="BWB15" s="6" t="s">
        <v>1337</v>
      </c>
      <c r="BWC15" s="98" t="s">
        <v>1336</v>
      </c>
      <c r="BWD15" s="10"/>
      <c r="BWF15" s="6" t="s">
        <v>1337</v>
      </c>
      <c r="BWG15" s="98" t="s">
        <v>1336</v>
      </c>
      <c r="BWH15" s="10"/>
      <c r="BWJ15" s="6" t="s">
        <v>1337</v>
      </c>
      <c r="BWK15" s="98" t="s">
        <v>1336</v>
      </c>
      <c r="BWL15" s="10"/>
      <c r="BWN15" s="6" t="s">
        <v>1337</v>
      </c>
      <c r="BWO15" s="98" t="s">
        <v>1336</v>
      </c>
      <c r="BWP15" s="10"/>
      <c r="BWR15" s="6" t="s">
        <v>1337</v>
      </c>
      <c r="BWS15" s="98" t="s">
        <v>1336</v>
      </c>
      <c r="BWT15" s="10"/>
      <c r="BWV15" s="6" t="s">
        <v>1337</v>
      </c>
      <c r="BWW15" s="98" t="s">
        <v>1336</v>
      </c>
      <c r="BWX15" s="10"/>
      <c r="BWZ15" s="6" t="s">
        <v>1337</v>
      </c>
      <c r="BXA15" s="98" t="s">
        <v>1336</v>
      </c>
      <c r="BXB15" s="10"/>
      <c r="BXD15" s="6" t="s">
        <v>1337</v>
      </c>
      <c r="BXE15" s="98" t="s">
        <v>1336</v>
      </c>
      <c r="BXF15" s="10"/>
      <c r="BXH15" s="6" t="s">
        <v>1337</v>
      </c>
      <c r="BXI15" s="98" t="s">
        <v>1336</v>
      </c>
      <c r="BXJ15" s="10"/>
      <c r="BXL15" s="6" t="s">
        <v>1337</v>
      </c>
      <c r="BXM15" s="98" t="s">
        <v>1336</v>
      </c>
      <c r="BXN15" s="10"/>
      <c r="BXP15" s="6" t="s">
        <v>1337</v>
      </c>
      <c r="BXQ15" s="98" t="s">
        <v>1336</v>
      </c>
      <c r="BXR15" s="10"/>
      <c r="BXT15" s="6" t="s">
        <v>1337</v>
      </c>
      <c r="BXU15" s="98" t="s">
        <v>1336</v>
      </c>
      <c r="BXV15" s="10"/>
      <c r="BXX15" s="6" t="s">
        <v>1337</v>
      </c>
      <c r="BXY15" s="98" t="s">
        <v>1336</v>
      </c>
      <c r="BXZ15" s="10"/>
      <c r="BYB15" s="6" t="s">
        <v>1337</v>
      </c>
      <c r="BYC15" s="98" t="s">
        <v>1336</v>
      </c>
      <c r="BYD15" s="10"/>
      <c r="BYF15" s="6" t="s">
        <v>1337</v>
      </c>
      <c r="BYG15" s="98" t="s">
        <v>1336</v>
      </c>
      <c r="BYH15" s="10"/>
      <c r="BYJ15" s="6" t="s">
        <v>1337</v>
      </c>
      <c r="BYK15" s="98" t="s">
        <v>1336</v>
      </c>
      <c r="BYL15" s="10"/>
      <c r="BYN15" s="6" t="s">
        <v>1337</v>
      </c>
      <c r="BYO15" s="98" t="s">
        <v>1336</v>
      </c>
      <c r="BYP15" s="10"/>
      <c r="BYR15" s="6" t="s">
        <v>1337</v>
      </c>
      <c r="BYS15" s="98" t="s">
        <v>1336</v>
      </c>
      <c r="BYT15" s="10"/>
      <c r="BYV15" s="6" t="s">
        <v>1337</v>
      </c>
      <c r="BYW15" s="98" t="s">
        <v>1336</v>
      </c>
      <c r="BYX15" s="10"/>
      <c r="BYZ15" s="6" t="s">
        <v>1337</v>
      </c>
      <c r="BZA15" s="98" t="s">
        <v>1336</v>
      </c>
      <c r="BZB15" s="10"/>
      <c r="BZD15" s="6" t="s">
        <v>1337</v>
      </c>
      <c r="BZE15" s="98" t="s">
        <v>1336</v>
      </c>
      <c r="BZF15" s="10"/>
      <c r="BZH15" s="6" t="s">
        <v>1337</v>
      </c>
      <c r="BZI15" s="98" t="s">
        <v>1336</v>
      </c>
      <c r="BZJ15" s="10"/>
      <c r="BZL15" s="6" t="s">
        <v>1337</v>
      </c>
      <c r="BZM15" s="98" t="s">
        <v>1336</v>
      </c>
      <c r="BZN15" s="10"/>
      <c r="BZP15" s="6" t="s">
        <v>1337</v>
      </c>
      <c r="BZQ15" s="98" t="s">
        <v>1336</v>
      </c>
      <c r="BZR15" s="10"/>
      <c r="BZT15" s="6" t="s">
        <v>1337</v>
      </c>
      <c r="BZU15" s="98" t="s">
        <v>1336</v>
      </c>
      <c r="BZV15" s="10"/>
      <c r="BZX15" s="6" t="s">
        <v>1337</v>
      </c>
      <c r="BZY15" s="98" t="s">
        <v>1336</v>
      </c>
      <c r="BZZ15" s="10"/>
      <c r="CAB15" s="6" t="s">
        <v>1337</v>
      </c>
      <c r="CAC15" s="98" t="s">
        <v>1336</v>
      </c>
      <c r="CAD15" s="10"/>
      <c r="CAF15" s="6" t="s">
        <v>1337</v>
      </c>
      <c r="CAG15" s="98" t="s">
        <v>1336</v>
      </c>
      <c r="CAH15" s="10"/>
      <c r="CAJ15" s="6" t="s">
        <v>1337</v>
      </c>
      <c r="CAK15" s="98" t="s">
        <v>1336</v>
      </c>
      <c r="CAL15" s="10"/>
      <c r="CAN15" s="6" t="s">
        <v>1337</v>
      </c>
      <c r="CAO15" s="98" t="s">
        <v>1336</v>
      </c>
      <c r="CAP15" s="10"/>
      <c r="CAR15" s="6" t="s">
        <v>1337</v>
      </c>
      <c r="CAS15" s="98" t="s">
        <v>1336</v>
      </c>
      <c r="CAT15" s="10"/>
      <c r="CAV15" s="6" t="s">
        <v>1337</v>
      </c>
      <c r="CAW15" s="98" t="s">
        <v>1336</v>
      </c>
      <c r="CAX15" s="10"/>
      <c r="CAZ15" s="6" t="s">
        <v>1337</v>
      </c>
      <c r="CBA15" s="98" t="s">
        <v>1336</v>
      </c>
      <c r="CBB15" s="10"/>
      <c r="CBD15" s="6" t="s">
        <v>1337</v>
      </c>
      <c r="CBE15" s="98" t="s">
        <v>1336</v>
      </c>
      <c r="CBF15" s="10"/>
      <c r="CBH15" s="6" t="s">
        <v>1337</v>
      </c>
      <c r="CBI15" s="98" t="s">
        <v>1336</v>
      </c>
      <c r="CBJ15" s="10"/>
      <c r="CBL15" s="6" t="s">
        <v>1337</v>
      </c>
      <c r="CBM15" s="98" t="s">
        <v>1336</v>
      </c>
      <c r="CBN15" s="10"/>
      <c r="CBP15" s="6" t="s">
        <v>1337</v>
      </c>
      <c r="CBQ15" s="98" t="s">
        <v>1336</v>
      </c>
      <c r="CBR15" s="10"/>
      <c r="CBT15" s="6" t="s">
        <v>1337</v>
      </c>
      <c r="CBU15" s="98" t="s">
        <v>1336</v>
      </c>
      <c r="CBV15" s="10"/>
      <c r="CBX15" s="6" t="s">
        <v>1337</v>
      </c>
      <c r="CBY15" s="98" t="s">
        <v>1336</v>
      </c>
      <c r="CBZ15" s="10"/>
      <c r="CCB15" s="6" t="s">
        <v>1337</v>
      </c>
      <c r="CCC15" s="98" t="s">
        <v>1336</v>
      </c>
      <c r="CCD15" s="10"/>
      <c r="CCF15" s="6" t="s">
        <v>1337</v>
      </c>
      <c r="CCG15" s="98" t="s">
        <v>1336</v>
      </c>
      <c r="CCH15" s="10"/>
      <c r="CCJ15" s="6" t="s">
        <v>1337</v>
      </c>
      <c r="CCK15" s="98" t="s">
        <v>1336</v>
      </c>
      <c r="CCL15" s="10"/>
      <c r="CCN15" s="6" t="s">
        <v>1337</v>
      </c>
      <c r="CCO15" s="98" t="s">
        <v>1336</v>
      </c>
      <c r="CCP15" s="10"/>
      <c r="CCR15" s="6" t="s">
        <v>1337</v>
      </c>
      <c r="CCS15" s="98" t="s">
        <v>1336</v>
      </c>
      <c r="CCT15" s="10"/>
      <c r="CCV15" s="6" t="s">
        <v>1337</v>
      </c>
      <c r="CCW15" s="98" t="s">
        <v>1336</v>
      </c>
      <c r="CCX15" s="10"/>
      <c r="CCZ15" s="6" t="s">
        <v>1337</v>
      </c>
      <c r="CDA15" s="98" t="s">
        <v>1336</v>
      </c>
      <c r="CDB15" s="10"/>
      <c r="CDD15" s="6" t="s">
        <v>1337</v>
      </c>
      <c r="CDE15" s="98" t="s">
        <v>1336</v>
      </c>
      <c r="CDF15" s="10"/>
      <c r="CDH15" s="6" t="s">
        <v>1337</v>
      </c>
      <c r="CDI15" s="98" t="s">
        <v>1336</v>
      </c>
      <c r="CDJ15" s="10"/>
      <c r="CDL15" s="6" t="s">
        <v>1337</v>
      </c>
      <c r="CDM15" s="98" t="s">
        <v>1336</v>
      </c>
      <c r="CDN15" s="10"/>
      <c r="CDP15" s="6" t="s">
        <v>1337</v>
      </c>
      <c r="CDQ15" s="98" t="s">
        <v>1336</v>
      </c>
      <c r="CDR15" s="10"/>
      <c r="CDT15" s="6" t="s">
        <v>1337</v>
      </c>
      <c r="CDU15" s="98" t="s">
        <v>1336</v>
      </c>
      <c r="CDV15" s="10"/>
      <c r="CDX15" s="6" t="s">
        <v>1337</v>
      </c>
      <c r="CDY15" s="98" t="s">
        <v>1336</v>
      </c>
      <c r="CDZ15" s="10"/>
      <c r="CEB15" s="6" t="s">
        <v>1337</v>
      </c>
      <c r="CEC15" s="98" t="s">
        <v>1336</v>
      </c>
      <c r="CED15" s="10"/>
      <c r="CEF15" s="6" t="s">
        <v>1337</v>
      </c>
      <c r="CEG15" s="98" t="s">
        <v>1336</v>
      </c>
      <c r="CEH15" s="10"/>
      <c r="CEJ15" s="6" t="s">
        <v>1337</v>
      </c>
      <c r="CEK15" s="98" t="s">
        <v>1336</v>
      </c>
      <c r="CEL15" s="10"/>
      <c r="CEN15" s="6" t="s">
        <v>1337</v>
      </c>
      <c r="CEO15" s="98" t="s">
        <v>1336</v>
      </c>
      <c r="CEP15" s="10"/>
      <c r="CER15" s="6" t="s">
        <v>1337</v>
      </c>
      <c r="CES15" s="98" t="s">
        <v>1336</v>
      </c>
      <c r="CET15" s="10"/>
      <c r="CEV15" s="6" t="s">
        <v>1337</v>
      </c>
      <c r="CEW15" s="98" t="s">
        <v>1336</v>
      </c>
      <c r="CEX15" s="10"/>
      <c r="CEZ15" s="6" t="s">
        <v>1337</v>
      </c>
      <c r="CFA15" s="98" t="s">
        <v>1336</v>
      </c>
      <c r="CFB15" s="10"/>
      <c r="CFD15" s="6" t="s">
        <v>1337</v>
      </c>
      <c r="CFE15" s="98" t="s">
        <v>1336</v>
      </c>
      <c r="CFF15" s="10"/>
      <c r="CFH15" s="6" t="s">
        <v>1337</v>
      </c>
      <c r="CFI15" s="98" t="s">
        <v>1336</v>
      </c>
      <c r="CFJ15" s="10"/>
      <c r="CFL15" s="6" t="s">
        <v>1337</v>
      </c>
      <c r="CFM15" s="98" t="s">
        <v>1336</v>
      </c>
      <c r="CFN15" s="10"/>
      <c r="CFP15" s="6" t="s">
        <v>1337</v>
      </c>
      <c r="CFQ15" s="98" t="s">
        <v>1336</v>
      </c>
      <c r="CFR15" s="10"/>
      <c r="CFT15" s="6" t="s">
        <v>1337</v>
      </c>
      <c r="CFU15" s="98" t="s">
        <v>1336</v>
      </c>
      <c r="CFV15" s="10"/>
      <c r="CFX15" s="6" t="s">
        <v>1337</v>
      </c>
      <c r="CFY15" s="98" t="s">
        <v>1336</v>
      </c>
      <c r="CFZ15" s="10"/>
      <c r="CGB15" s="6" t="s">
        <v>1337</v>
      </c>
      <c r="CGC15" s="98" t="s">
        <v>1336</v>
      </c>
      <c r="CGD15" s="10"/>
      <c r="CGF15" s="6" t="s">
        <v>1337</v>
      </c>
      <c r="CGG15" s="98" t="s">
        <v>1336</v>
      </c>
      <c r="CGH15" s="10"/>
      <c r="CGJ15" s="6" t="s">
        <v>1337</v>
      </c>
      <c r="CGK15" s="98" t="s">
        <v>1336</v>
      </c>
      <c r="CGL15" s="10"/>
      <c r="CGN15" s="6" t="s">
        <v>1337</v>
      </c>
      <c r="CGO15" s="98" t="s">
        <v>1336</v>
      </c>
      <c r="CGP15" s="10"/>
      <c r="CGR15" s="6" t="s">
        <v>1337</v>
      </c>
      <c r="CGS15" s="98" t="s">
        <v>1336</v>
      </c>
      <c r="CGT15" s="10"/>
      <c r="CGV15" s="6" t="s">
        <v>1337</v>
      </c>
      <c r="CGW15" s="98" t="s">
        <v>1336</v>
      </c>
      <c r="CGX15" s="10"/>
      <c r="CGZ15" s="6" t="s">
        <v>1337</v>
      </c>
      <c r="CHA15" s="98" t="s">
        <v>1336</v>
      </c>
      <c r="CHB15" s="10"/>
      <c r="CHD15" s="6" t="s">
        <v>1337</v>
      </c>
      <c r="CHE15" s="98" t="s">
        <v>1336</v>
      </c>
      <c r="CHF15" s="10"/>
      <c r="CHH15" s="6" t="s">
        <v>1337</v>
      </c>
      <c r="CHI15" s="98" t="s">
        <v>1336</v>
      </c>
      <c r="CHJ15" s="10"/>
      <c r="CHL15" s="6" t="s">
        <v>1337</v>
      </c>
      <c r="CHM15" s="98" t="s">
        <v>1336</v>
      </c>
      <c r="CHN15" s="10"/>
      <c r="CHP15" s="6" t="s">
        <v>1337</v>
      </c>
      <c r="CHQ15" s="98" t="s">
        <v>1336</v>
      </c>
      <c r="CHR15" s="10"/>
      <c r="CHT15" s="6" t="s">
        <v>1337</v>
      </c>
      <c r="CHU15" s="98" t="s">
        <v>1336</v>
      </c>
      <c r="CHV15" s="10"/>
      <c r="CHX15" s="6" t="s">
        <v>1337</v>
      </c>
      <c r="CHY15" s="98" t="s">
        <v>1336</v>
      </c>
      <c r="CHZ15" s="10"/>
      <c r="CIB15" s="6" t="s">
        <v>1337</v>
      </c>
      <c r="CIC15" s="98" t="s">
        <v>1336</v>
      </c>
      <c r="CID15" s="10"/>
      <c r="CIF15" s="6" t="s">
        <v>1337</v>
      </c>
      <c r="CIG15" s="98" t="s">
        <v>1336</v>
      </c>
      <c r="CIH15" s="10"/>
      <c r="CIJ15" s="6" t="s">
        <v>1337</v>
      </c>
      <c r="CIK15" s="98" t="s">
        <v>1336</v>
      </c>
      <c r="CIL15" s="10"/>
      <c r="CIN15" s="6" t="s">
        <v>1337</v>
      </c>
      <c r="CIO15" s="98" t="s">
        <v>1336</v>
      </c>
      <c r="CIP15" s="10"/>
      <c r="CIR15" s="6" t="s">
        <v>1337</v>
      </c>
      <c r="CIS15" s="98" t="s">
        <v>1336</v>
      </c>
      <c r="CIT15" s="10"/>
      <c r="CIV15" s="6" t="s">
        <v>1337</v>
      </c>
      <c r="CIW15" s="98" t="s">
        <v>1336</v>
      </c>
      <c r="CIX15" s="10"/>
      <c r="CIZ15" s="6" t="s">
        <v>1337</v>
      </c>
      <c r="CJA15" s="98" t="s">
        <v>1336</v>
      </c>
      <c r="CJB15" s="10"/>
      <c r="CJD15" s="6" t="s">
        <v>1337</v>
      </c>
      <c r="CJE15" s="98" t="s">
        <v>1336</v>
      </c>
      <c r="CJF15" s="10"/>
      <c r="CJH15" s="6" t="s">
        <v>1337</v>
      </c>
      <c r="CJI15" s="98" t="s">
        <v>1336</v>
      </c>
      <c r="CJJ15" s="10"/>
      <c r="CJL15" s="6" t="s">
        <v>1337</v>
      </c>
      <c r="CJM15" s="98" t="s">
        <v>1336</v>
      </c>
      <c r="CJN15" s="10"/>
      <c r="CJP15" s="6" t="s">
        <v>1337</v>
      </c>
      <c r="CJQ15" s="98" t="s">
        <v>1336</v>
      </c>
      <c r="CJR15" s="10"/>
      <c r="CJT15" s="6" t="s">
        <v>1337</v>
      </c>
      <c r="CJU15" s="98" t="s">
        <v>1336</v>
      </c>
      <c r="CJV15" s="10"/>
      <c r="CJX15" s="6" t="s">
        <v>1337</v>
      </c>
      <c r="CJY15" s="98" t="s">
        <v>1336</v>
      </c>
      <c r="CJZ15" s="10"/>
      <c r="CKB15" s="6" t="s">
        <v>1337</v>
      </c>
      <c r="CKC15" s="98" t="s">
        <v>1336</v>
      </c>
      <c r="CKD15" s="10"/>
      <c r="CKF15" s="6" t="s">
        <v>1337</v>
      </c>
      <c r="CKG15" s="98" t="s">
        <v>1336</v>
      </c>
      <c r="CKH15" s="10"/>
      <c r="CKJ15" s="6" t="s">
        <v>1337</v>
      </c>
      <c r="CKK15" s="98" t="s">
        <v>1336</v>
      </c>
      <c r="CKL15" s="10"/>
      <c r="CKN15" s="6" t="s">
        <v>1337</v>
      </c>
      <c r="CKO15" s="98" t="s">
        <v>1336</v>
      </c>
      <c r="CKP15" s="10"/>
      <c r="CKR15" s="6" t="s">
        <v>1337</v>
      </c>
      <c r="CKS15" s="98" t="s">
        <v>1336</v>
      </c>
      <c r="CKT15" s="10"/>
      <c r="CKV15" s="6" t="s">
        <v>1337</v>
      </c>
      <c r="CKW15" s="98" t="s">
        <v>1336</v>
      </c>
      <c r="CKX15" s="10"/>
      <c r="CKZ15" s="6" t="s">
        <v>1337</v>
      </c>
      <c r="CLA15" s="98" t="s">
        <v>1336</v>
      </c>
      <c r="CLB15" s="10"/>
      <c r="CLD15" s="6" t="s">
        <v>1337</v>
      </c>
      <c r="CLE15" s="98" t="s">
        <v>1336</v>
      </c>
      <c r="CLF15" s="10"/>
      <c r="CLH15" s="6" t="s">
        <v>1337</v>
      </c>
      <c r="CLI15" s="98" t="s">
        <v>1336</v>
      </c>
      <c r="CLJ15" s="10"/>
      <c r="CLL15" s="6" t="s">
        <v>1337</v>
      </c>
      <c r="CLM15" s="98" t="s">
        <v>1336</v>
      </c>
      <c r="CLN15" s="10"/>
      <c r="CLP15" s="6" t="s">
        <v>1337</v>
      </c>
      <c r="CLQ15" s="98" t="s">
        <v>1336</v>
      </c>
      <c r="CLR15" s="10"/>
      <c r="CLT15" s="6" t="s">
        <v>1337</v>
      </c>
      <c r="CLU15" s="98" t="s">
        <v>1336</v>
      </c>
      <c r="CLV15" s="10"/>
      <c r="CLX15" s="6" t="s">
        <v>1337</v>
      </c>
      <c r="CLY15" s="98" t="s">
        <v>1336</v>
      </c>
      <c r="CLZ15" s="10"/>
      <c r="CMB15" s="6" t="s">
        <v>1337</v>
      </c>
      <c r="CMC15" s="98" t="s">
        <v>1336</v>
      </c>
      <c r="CMD15" s="10"/>
      <c r="CMF15" s="6" t="s">
        <v>1337</v>
      </c>
      <c r="CMG15" s="98" t="s">
        <v>1336</v>
      </c>
      <c r="CMH15" s="10"/>
      <c r="CMJ15" s="6" t="s">
        <v>1337</v>
      </c>
      <c r="CMK15" s="98" t="s">
        <v>1336</v>
      </c>
      <c r="CML15" s="10"/>
      <c r="CMN15" s="6" t="s">
        <v>1337</v>
      </c>
      <c r="CMO15" s="98" t="s">
        <v>1336</v>
      </c>
      <c r="CMP15" s="10"/>
      <c r="CMR15" s="6" t="s">
        <v>1337</v>
      </c>
      <c r="CMS15" s="98" t="s">
        <v>1336</v>
      </c>
      <c r="CMT15" s="10"/>
      <c r="CMV15" s="6" t="s">
        <v>1337</v>
      </c>
      <c r="CMW15" s="98" t="s">
        <v>1336</v>
      </c>
      <c r="CMX15" s="10"/>
      <c r="CMZ15" s="6" t="s">
        <v>1337</v>
      </c>
      <c r="CNA15" s="98" t="s">
        <v>1336</v>
      </c>
      <c r="CNB15" s="10"/>
      <c r="CND15" s="6" t="s">
        <v>1337</v>
      </c>
      <c r="CNE15" s="98" t="s">
        <v>1336</v>
      </c>
      <c r="CNF15" s="10"/>
      <c r="CNH15" s="6" t="s">
        <v>1337</v>
      </c>
      <c r="CNI15" s="98" t="s">
        <v>1336</v>
      </c>
      <c r="CNJ15" s="10"/>
      <c r="CNL15" s="6" t="s">
        <v>1337</v>
      </c>
      <c r="CNM15" s="98" t="s">
        <v>1336</v>
      </c>
      <c r="CNN15" s="10"/>
      <c r="CNP15" s="6" t="s">
        <v>1337</v>
      </c>
      <c r="CNQ15" s="98" t="s">
        <v>1336</v>
      </c>
      <c r="CNR15" s="10"/>
      <c r="CNT15" s="6" t="s">
        <v>1337</v>
      </c>
      <c r="CNU15" s="98" t="s">
        <v>1336</v>
      </c>
      <c r="CNV15" s="10"/>
      <c r="CNX15" s="6" t="s">
        <v>1337</v>
      </c>
      <c r="CNY15" s="98" t="s">
        <v>1336</v>
      </c>
      <c r="CNZ15" s="10"/>
      <c r="COB15" s="6" t="s">
        <v>1337</v>
      </c>
      <c r="COC15" s="98" t="s">
        <v>1336</v>
      </c>
      <c r="COD15" s="10"/>
      <c r="COF15" s="6" t="s">
        <v>1337</v>
      </c>
      <c r="COG15" s="98" t="s">
        <v>1336</v>
      </c>
      <c r="COH15" s="10"/>
      <c r="COJ15" s="6" t="s">
        <v>1337</v>
      </c>
      <c r="COK15" s="98" t="s">
        <v>1336</v>
      </c>
      <c r="COL15" s="10"/>
      <c r="CON15" s="6" t="s">
        <v>1337</v>
      </c>
      <c r="COO15" s="98" t="s">
        <v>1336</v>
      </c>
      <c r="COP15" s="10"/>
      <c r="COR15" s="6" t="s">
        <v>1337</v>
      </c>
      <c r="COS15" s="98" t="s">
        <v>1336</v>
      </c>
      <c r="COT15" s="10"/>
      <c r="COV15" s="6" t="s">
        <v>1337</v>
      </c>
      <c r="COW15" s="98" t="s">
        <v>1336</v>
      </c>
      <c r="COX15" s="10"/>
      <c r="COZ15" s="6" t="s">
        <v>1337</v>
      </c>
      <c r="CPA15" s="98" t="s">
        <v>1336</v>
      </c>
      <c r="CPB15" s="10"/>
      <c r="CPD15" s="6" t="s">
        <v>1337</v>
      </c>
      <c r="CPE15" s="98" t="s">
        <v>1336</v>
      </c>
      <c r="CPF15" s="10"/>
      <c r="CPH15" s="6" t="s">
        <v>1337</v>
      </c>
      <c r="CPI15" s="98" t="s">
        <v>1336</v>
      </c>
      <c r="CPJ15" s="10"/>
      <c r="CPL15" s="6" t="s">
        <v>1337</v>
      </c>
      <c r="CPM15" s="98" t="s">
        <v>1336</v>
      </c>
      <c r="CPN15" s="10"/>
      <c r="CPP15" s="6" t="s">
        <v>1337</v>
      </c>
      <c r="CPQ15" s="98" t="s">
        <v>1336</v>
      </c>
      <c r="CPR15" s="10"/>
      <c r="CPT15" s="6" t="s">
        <v>1337</v>
      </c>
      <c r="CPU15" s="98" t="s">
        <v>1336</v>
      </c>
      <c r="CPV15" s="10"/>
      <c r="CPX15" s="6" t="s">
        <v>1337</v>
      </c>
      <c r="CPY15" s="98" t="s">
        <v>1336</v>
      </c>
      <c r="CPZ15" s="10"/>
      <c r="CQB15" s="6" t="s">
        <v>1337</v>
      </c>
      <c r="CQC15" s="98" t="s">
        <v>1336</v>
      </c>
      <c r="CQD15" s="10"/>
      <c r="CQF15" s="6" t="s">
        <v>1337</v>
      </c>
      <c r="CQG15" s="98" t="s">
        <v>1336</v>
      </c>
      <c r="CQH15" s="10"/>
      <c r="CQJ15" s="6" t="s">
        <v>1337</v>
      </c>
      <c r="CQK15" s="98" t="s">
        <v>1336</v>
      </c>
      <c r="CQL15" s="10"/>
      <c r="CQN15" s="6" t="s">
        <v>1337</v>
      </c>
      <c r="CQO15" s="98" t="s">
        <v>1336</v>
      </c>
      <c r="CQP15" s="10"/>
      <c r="CQR15" s="6" t="s">
        <v>1337</v>
      </c>
      <c r="CQS15" s="98" t="s">
        <v>1336</v>
      </c>
      <c r="CQT15" s="10"/>
      <c r="CQV15" s="6" t="s">
        <v>1337</v>
      </c>
      <c r="CQW15" s="98" t="s">
        <v>1336</v>
      </c>
      <c r="CQX15" s="10"/>
      <c r="CQZ15" s="6" t="s">
        <v>1337</v>
      </c>
      <c r="CRA15" s="98" t="s">
        <v>1336</v>
      </c>
      <c r="CRB15" s="10"/>
      <c r="CRD15" s="6" t="s">
        <v>1337</v>
      </c>
      <c r="CRE15" s="98" t="s">
        <v>1336</v>
      </c>
      <c r="CRF15" s="10"/>
      <c r="CRH15" s="6" t="s">
        <v>1337</v>
      </c>
      <c r="CRI15" s="98" t="s">
        <v>1336</v>
      </c>
      <c r="CRJ15" s="10"/>
      <c r="CRL15" s="6" t="s">
        <v>1337</v>
      </c>
      <c r="CRM15" s="98" t="s">
        <v>1336</v>
      </c>
      <c r="CRN15" s="10"/>
      <c r="CRP15" s="6" t="s">
        <v>1337</v>
      </c>
      <c r="CRQ15" s="98" t="s">
        <v>1336</v>
      </c>
      <c r="CRR15" s="10"/>
      <c r="CRT15" s="6" t="s">
        <v>1337</v>
      </c>
      <c r="CRU15" s="98" t="s">
        <v>1336</v>
      </c>
      <c r="CRV15" s="10"/>
      <c r="CRX15" s="6" t="s">
        <v>1337</v>
      </c>
      <c r="CRY15" s="98" t="s">
        <v>1336</v>
      </c>
      <c r="CRZ15" s="10"/>
      <c r="CSB15" s="6" t="s">
        <v>1337</v>
      </c>
      <c r="CSC15" s="98" t="s">
        <v>1336</v>
      </c>
      <c r="CSD15" s="10"/>
      <c r="CSF15" s="6" t="s">
        <v>1337</v>
      </c>
      <c r="CSG15" s="98" t="s">
        <v>1336</v>
      </c>
      <c r="CSH15" s="10"/>
      <c r="CSJ15" s="6" t="s">
        <v>1337</v>
      </c>
      <c r="CSK15" s="98" t="s">
        <v>1336</v>
      </c>
      <c r="CSL15" s="10"/>
      <c r="CSN15" s="6" t="s">
        <v>1337</v>
      </c>
      <c r="CSO15" s="98" t="s">
        <v>1336</v>
      </c>
      <c r="CSP15" s="10"/>
      <c r="CSR15" s="6" t="s">
        <v>1337</v>
      </c>
      <c r="CSS15" s="98" t="s">
        <v>1336</v>
      </c>
      <c r="CST15" s="10"/>
      <c r="CSV15" s="6" t="s">
        <v>1337</v>
      </c>
      <c r="CSW15" s="98" t="s">
        <v>1336</v>
      </c>
      <c r="CSX15" s="10"/>
      <c r="CSZ15" s="6" t="s">
        <v>1337</v>
      </c>
      <c r="CTA15" s="98" t="s">
        <v>1336</v>
      </c>
      <c r="CTB15" s="10"/>
      <c r="CTD15" s="6" t="s">
        <v>1337</v>
      </c>
      <c r="CTE15" s="98" t="s">
        <v>1336</v>
      </c>
      <c r="CTF15" s="10"/>
      <c r="CTH15" s="6" t="s">
        <v>1337</v>
      </c>
      <c r="CTI15" s="98" t="s">
        <v>1336</v>
      </c>
      <c r="CTJ15" s="10"/>
      <c r="CTL15" s="6" t="s">
        <v>1337</v>
      </c>
      <c r="CTM15" s="98" t="s">
        <v>1336</v>
      </c>
      <c r="CTN15" s="10"/>
      <c r="CTP15" s="6" t="s">
        <v>1337</v>
      </c>
      <c r="CTQ15" s="98" t="s">
        <v>1336</v>
      </c>
      <c r="CTR15" s="10"/>
      <c r="CTT15" s="6" t="s">
        <v>1337</v>
      </c>
      <c r="CTU15" s="98" t="s">
        <v>1336</v>
      </c>
      <c r="CTV15" s="10"/>
      <c r="CTX15" s="6" t="s">
        <v>1337</v>
      </c>
      <c r="CTY15" s="98" t="s">
        <v>1336</v>
      </c>
      <c r="CTZ15" s="10"/>
      <c r="CUB15" s="6" t="s">
        <v>1337</v>
      </c>
      <c r="CUC15" s="98" t="s">
        <v>1336</v>
      </c>
      <c r="CUD15" s="10"/>
      <c r="CUF15" s="6" t="s">
        <v>1337</v>
      </c>
      <c r="CUG15" s="98" t="s">
        <v>1336</v>
      </c>
      <c r="CUH15" s="10"/>
      <c r="CUJ15" s="6" t="s">
        <v>1337</v>
      </c>
      <c r="CUK15" s="98" t="s">
        <v>1336</v>
      </c>
      <c r="CUL15" s="10"/>
      <c r="CUN15" s="6" t="s">
        <v>1337</v>
      </c>
      <c r="CUO15" s="98" t="s">
        <v>1336</v>
      </c>
      <c r="CUP15" s="10"/>
      <c r="CUR15" s="6" t="s">
        <v>1337</v>
      </c>
      <c r="CUS15" s="98" t="s">
        <v>1336</v>
      </c>
      <c r="CUT15" s="10"/>
      <c r="CUV15" s="6" t="s">
        <v>1337</v>
      </c>
      <c r="CUW15" s="98" t="s">
        <v>1336</v>
      </c>
      <c r="CUX15" s="10"/>
      <c r="CUZ15" s="6" t="s">
        <v>1337</v>
      </c>
      <c r="CVA15" s="98" t="s">
        <v>1336</v>
      </c>
      <c r="CVB15" s="10"/>
      <c r="CVD15" s="6" t="s">
        <v>1337</v>
      </c>
      <c r="CVE15" s="98" t="s">
        <v>1336</v>
      </c>
      <c r="CVF15" s="10"/>
      <c r="CVH15" s="6" t="s">
        <v>1337</v>
      </c>
      <c r="CVI15" s="98" t="s">
        <v>1336</v>
      </c>
      <c r="CVJ15" s="10"/>
      <c r="CVL15" s="6" t="s">
        <v>1337</v>
      </c>
      <c r="CVM15" s="98" t="s">
        <v>1336</v>
      </c>
      <c r="CVN15" s="10"/>
      <c r="CVP15" s="6" t="s">
        <v>1337</v>
      </c>
      <c r="CVQ15" s="98" t="s">
        <v>1336</v>
      </c>
      <c r="CVR15" s="10"/>
      <c r="CVT15" s="6" t="s">
        <v>1337</v>
      </c>
      <c r="CVU15" s="98" t="s">
        <v>1336</v>
      </c>
      <c r="CVV15" s="10"/>
      <c r="CVX15" s="6" t="s">
        <v>1337</v>
      </c>
      <c r="CVY15" s="98" t="s">
        <v>1336</v>
      </c>
      <c r="CVZ15" s="10"/>
      <c r="CWB15" s="6" t="s">
        <v>1337</v>
      </c>
      <c r="CWC15" s="98" t="s">
        <v>1336</v>
      </c>
      <c r="CWD15" s="10"/>
      <c r="CWF15" s="6" t="s">
        <v>1337</v>
      </c>
      <c r="CWG15" s="98" t="s">
        <v>1336</v>
      </c>
      <c r="CWH15" s="10"/>
      <c r="CWJ15" s="6" t="s">
        <v>1337</v>
      </c>
      <c r="CWK15" s="98" t="s">
        <v>1336</v>
      </c>
      <c r="CWL15" s="10"/>
      <c r="CWN15" s="6" t="s">
        <v>1337</v>
      </c>
      <c r="CWO15" s="98" t="s">
        <v>1336</v>
      </c>
      <c r="CWP15" s="10"/>
      <c r="CWR15" s="6" t="s">
        <v>1337</v>
      </c>
      <c r="CWS15" s="98" t="s">
        <v>1336</v>
      </c>
      <c r="CWT15" s="10"/>
      <c r="CWV15" s="6" t="s">
        <v>1337</v>
      </c>
      <c r="CWW15" s="98" t="s">
        <v>1336</v>
      </c>
      <c r="CWX15" s="10"/>
      <c r="CWZ15" s="6" t="s">
        <v>1337</v>
      </c>
      <c r="CXA15" s="98" t="s">
        <v>1336</v>
      </c>
      <c r="CXB15" s="10"/>
      <c r="CXD15" s="6" t="s">
        <v>1337</v>
      </c>
      <c r="CXE15" s="98" t="s">
        <v>1336</v>
      </c>
      <c r="CXF15" s="10"/>
      <c r="CXH15" s="6" t="s">
        <v>1337</v>
      </c>
      <c r="CXI15" s="98" t="s">
        <v>1336</v>
      </c>
      <c r="CXJ15" s="10"/>
      <c r="CXL15" s="6" t="s">
        <v>1337</v>
      </c>
      <c r="CXM15" s="98" t="s">
        <v>1336</v>
      </c>
      <c r="CXN15" s="10"/>
      <c r="CXP15" s="6" t="s">
        <v>1337</v>
      </c>
      <c r="CXQ15" s="98" t="s">
        <v>1336</v>
      </c>
      <c r="CXR15" s="10"/>
      <c r="CXT15" s="6" t="s">
        <v>1337</v>
      </c>
      <c r="CXU15" s="98" t="s">
        <v>1336</v>
      </c>
      <c r="CXV15" s="10"/>
      <c r="CXX15" s="6" t="s">
        <v>1337</v>
      </c>
      <c r="CXY15" s="98" t="s">
        <v>1336</v>
      </c>
      <c r="CXZ15" s="10"/>
      <c r="CYB15" s="6" t="s">
        <v>1337</v>
      </c>
      <c r="CYC15" s="98" t="s">
        <v>1336</v>
      </c>
      <c r="CYD15" s="10"/>
      <c r="CYF15" s="6" t="s">
        <v>1337</v>
      </c>
      <c r="CYG15" s="98" t="s">
        <v>1336</v>
      </c>
      <c r="CYH15" s="10"/>
      <c r="CYJ15" s="6" t="s">
        <v>1337</v>
      </c>
      <c r="CYK15" s="98" t="s">
        <v>1336</v>
      </c>
      <c r="CYL15" s="10"/>
      <c r="CYN15" s="6" t="s">
        <v>1337</v>
      </c>
      <c r="CYO15" s="98" t="s">
        <v>1336</v>
      </c>
      <c r="CYP15" s="10"/>
      <c r="CYR15" s="6" t="s">
        <v>1337</v>
      </c>
      <c r="CYS15" s="98" t="s">
        <v>1336</v>
      </c>
      <c r="CYT15" s="10"/>
      <c r="CYV15" s="6" t="s">
        <v>1337</v>
      </c>
      <c r="CYW15" s="98" t="s">
        <v>1336</v>
      </c>
      <c r="CYX15" s="10"/>
      <c r="CYZ15" s="6" t="s">
        <v>1337</v>
      </c>
      <c r="CZA15" s="98" t="s">
        <v>1336</v>
      </c>
      <c r="CZB15" s="10"/>
      <c r="CZD15" s="6" t="s">
        <v>1337</v>
      </c>
      <c r="CZE15" s="98" t="s">
        <v>1336</v>
      </c>
      <c r="CZF15" s="10"/>
      <c r="CZH15" s="6" t="s">
        <v>1337</v>
      </c>
      <c r="CZI15" s="98" t="s">
        <v>1336</v>
      </c>
      <c r="CZJ15" s="10"/>
      <c r="CZL15" s="6" t="s">
        <v>1337</v>
      </c>
      <c r="CZM15" s="98" t="s">
        <v>1336</v>
      </c>
      <c r="CZN15" s="10"/>
      <c r="CZP15" s="6" t="s">
        <v>1337</v>
      </c>
      <c r="CZQ15" s="98" t="s">
        <v>1336</v>
      </c>
      <c r="CZR15" s="10"/>
      <c r="CZT15" s="6" t="s">
        <v>1337</v>
      </c>
      <c r="CZU15" s="98" t="s">
        <v>1336</v>
      </c>
      <c r="CZV15" s="10"/>
      <c r="CZX15" s="6" t="s">
        <v>1337</v>
      </c>
      <c r="CZY15" s="98" t="s">
        <v>1336</v>
      </c>
      <c r="CZZ15" s="10"/>
      <c r="DAB15" s="6" t="s">
        <v>1337</v>
      </c>
      <c r="DAC15" s="98" t="s">
        <v>1336</v>
      </c>
      <c r="DAD15" s="10"/>
      <c r="DAF15" s="6" t="s">
        <v>1337</v>
      </c>
      <c r="DAG15" s="98" t="s">
        <v>1336</v>
      </c>
      <c r="DAH15" s="10"/>
      <c r="DAJ15" s="6" t="s">
        <v>1337</v>
      </c>
      <c r="DAK15" s="98" t="s">
        <v>1336</v>
      </c>
      <c r="DAL15" s="10"/>
      <c r="DAN15" s="6" t="s">
        <v>1337</v>
      </c>
      <c r="DAO15" s="98" t="s">
        <v>1336</v>
      </c>
      <c r="DAP15" s="10"/>
      <c r="DAR15" s="6" t="s">
        <v>1337</v>
      </c>
      <c r="DAS15" s="98" t="s">
        <v>1336</v>
      </c>
      <c r="DAT15" s="10"/>
      <c r="DAV15" s="6" t="s">
        <v>1337</v>
      </c>
      <c r="DAW15" s="98" t="s">
        <v>1336</v>
      </c>
      <c r="DAX15" s="10"/>
      <c r="DAZ15" s="6" t="s">
        <v>1337</v>
      </c>
      <c r="DBA15" s="98" t="s">
        <v>1336</v>
      </c>
      <c r="DBB15" s="10"/>
      <c r="DBD15" s="6" t="s">
        <v>1337</v>
      </c>
      <c r="DBE15" s="98" t="s">
        <v>1336</v>
      </c>
      <c r="DBF15" s="10"/>
      <c r="DBH15" s="6" t="s">
        <v>1337</v>
      </c>
      <c r="DBI15" s="98" t="s">
        <v>1336</v>
      </c>
      <c r="DBJ15" s="10"/>
      <c r="DBL15" s="6" t="s">
        <v>1337</v>
      </c>
      <c r="DBM15" s="98" t="s">
        <v>1336</v>
      </c>
      <c r="DBN15" s="10"/>
      <c r="DBP15" s="6" t="s">
        <v>1337</v>
      </c>
      <c r="DBQ15" s="98" t="s">
        <v>1336</v>
      </c>
      <c r="DBR15" s="10"/>
      <c r="DBT15" s="6" t="s">
        <v>1337</v>
      </c>
      <c r="DBU15" s="98" t="s">
        <v>1336</v>
      </c>
      <c r="DBV15" s="10"/>
      <c r="DBX15" s="6" t="s">
        <v>1337</v>
      </c>
      <c r="DBY15" s="98" t="s">
        <v>1336</v>
      </c>
      <c r="DBZ15" s="10"/>
      <c r="DCB15" s="6" t="s">
        <v>1337</v>
      </c>
      <c r="DCC15" s="98" t="s">
        <v>1336</v>
      </c>
      <c r="DCD15" s="10"/>
      <c r="DCF15" s="6" t="s">
        <v>1337</v>
      </c>
      <c r="DCG15" s="98" t="s">
        <v>1336</v>
      </c>
      <c r="DCH15" s="10"/>
      <c r="DCJ15" s="6" t="s">
        <v>1337</v>
      </c>
      <c r="DCK15" s="98" t="s">
        <v>1336</v>
      </c>
      <c r="DCL15" s="10"/>
      <c r="DCN15" s="6" t="s">
        <v>1337</v>
      </c>
      <c r="DCO15" s="98" t="s">
        <v>1336</v>
      </c>
      <c r="DCP15" s="10"/>
      <c r="DCR15" s="6" t="s">
        <v>1337</v>
      </c>
      <c r="DCS15" s="98" t="s">
        <v>1336</v>
      </c>
      <c r="DCT15" s="10"/>
      <c r="DCV15" s="6" t="s">
        <v>1337</v>
      </c>
      <c r="DCW15" s="98" t="s">
        <v>1336</v>
      </c>
      <c r="DCX15" s="10"/>
      <c r="DCZ15" s="6" t="s">
        <v>1337</v>
      </c>
      <c r="DDA15" s="98" t="s">
        <v>1336</v>
      </c>
      <c r="DDB15" s="10"/>
      <c r="DDD15" s="6" t="s">
        <v>1337</v>
      </c>
      <c r="DDE15" s="98" t="s">
        <v>1336</v>
      </c>
      <c r="DDF15" s="10"/>
      <c r="DDH15" s="6" t="s">
        <v>1337</v>
      </c>
      <c r="DDI15" s="98" t="s">
        <v>1336</v>
      </c>
      <c r="DDJ15" s="10"/>
      <c r="DDL15" s="6" t="s">
        <v>1337</v>
      </c>
      <c r="DDM15" s="98" t="s">
        <v>1336</v>
      </c>
      <c r="DDN15" s="10"/>
      <c r="DDP15" s="6" t="s">
        <v>1337</v>
      </c>
      <c r="DDQ15" s="98" t="s">
        <v>1336</v>
      </c>
      <c r="DDR15" s="10"/>
      <c r="DDT15" s="6" t="s">
        <v>1337</v>
      </c>
      <c r="DDU15" s="98" t="s">
        <v>1336</v>
      </c>
      <c r="DDV15" s="10"/>
      <c r="DDX15" s="6" t="s">
        <v>1337</v>
      </c>
      <c r="DDY15" s="98" t="s">
        <v>1336</v>
      </c>
      <c r="DDZ15" s="10"/>
      <c r="DEB15" s="6" t="s">
        <v>1337</v>
      </c>
      <c r="DEC15" s="98" t="s">
        <v>1336</v>
      </c>
      <c r="DED15" s="10"/>
      <c r="DEF15" s="6" t="s">
        <v>1337</v>
      </c>
      <c r="DEG15" s="98" t="s">
        <v>1336</v>
      </c>
      <c r="DEH15" s="10"/>
      <c r="DEJ15" s="6" t="s">
        <v>1337</v>
      </c>
      <c r="DEK15" s="98" t="s">
        <v>1336</v>
      </c>
      <c r="DEL15" s="10"/>
      <c r="DEN15" s="6" t="s">
        <v>1337</v>
      </c>
      <c r="DEO15" s="98" t="s">
        <v>1336</v>
      </c>
      <c r="DEP15" s="10"/>
      <c r="DER15" s="6" t="s">
        <v>1337</v>
      </c>
      <c r="DES15" s="98" t="s">
        <v>1336</v>
      </c>
      <c r="DET15" s="10"/>
      <c r="DEV15" s="6" t="s">
        <v>1337</v>
      </c>
      <c r="DEW15" s="98" t="s">
        <v>1336</v>
      </c>
      <c r="DEX15" s="10"/>
      <c r="DEZ15" s="6" t="s">
        <v>1337</v>
      </c>
      <c r="DFA15" s="98" t="s">
        <v>1336</v>
      </c>
      <c r="DFB15" s="10"/>
      <c r="DFD15" s="6" t="s">
        <v>1337</v>
      </c>
      <c r="DFE15" s="98" t="s">
        <v>1336</v>
      </c>
      <c r="DFF15" s="10"/>
      <c r="DFH15" s="6" t="s">
        <v>1337</v>
      </c>
      <c r="DFI15" s="98" t="s">
        <v>1336</v>
      </c>
      <c r="DFJ15" s="10"/>
      <c r="DFL15" s="6" t="s">
        <v>1337</v>
      </c>
      <c r="DFM15" s="98" t="s">
        <v>1336</v>
      </c>
      <c r="DFN15" s="10"/>
      <c r="DFP15" s="6" t="s">
        <v>1337</v>
      </c>
      <c r="DFQ15" s="98" t="s">
        <v>1336</v>
      </c>
      <c r="DFR15" s="10"/>
      <c r="DFT15" s="6" t="s">
        <v>1337</v>
      </c>
      <c r="DFU15" s="98" t="s">
        <v>1336</v>
      </c>
      <c r="DFV15" s="10"/>
      <c r="DFX15" s="6" t="s">
        <v>1337</v>
      </c>
      <c r="DFY15" s="98" t="s">
        <v>1336</v>
      </c>
      <c r="DFZ15" s="10"/>
      <c r="DGB15" s="6" t="s">
        <v>1337</v>
      </c>
      <c r="DGC15" s="98" t="s">
        <v>1336</v>
      </c>
      <c r="DGD15" s="10"/>
      <c r="DGF15" s="6" t="s">
        <v>1337</v>
      </c>
      <c r="DGG15" s="98" t="s">
        <v>1336</v>
      </c>
      <c r="DGH15" s="10"/>
      <c r="DGJ15" s="6" t="s">
        <v>1337</v>
      </c>
      <c r="DGK15" s="98" t="s">
        <v>1336</v>
      </c>
      <c r="DGL15" s="10"/>
      <c r="DGN15" s="6" t="s">
        <v>1337</v>
      </c>
      <c r="DGO15" s="98" t="s">
        <v>1336</v>
      </c>
      <c r="DGP15" s="10"/>
      <c r="DGR15" s="6" t="s">
        <v>1337</v>
      </c>
      <c r="DGS15" s="98" t="s">
        <v>1336</v>
      </c>
      <c r="DGT15" s="10"/>
      <c r="DGV15" s="6" t="s">
        <v>1337</v>
      </c>
      <c r="DGW15" s="98" t="s">
        <v>1336</v>
      </c>
      <c r="DGX15" s="10"/>
      <c r="DGZ15" s="6" t="s">
        <v>1337</v>
      </c>
      <c r="DHA15" s="98" t="s">
        <v>1336</v>
      </c>
      <c r="DHB15" s="10"/>
      <c r="DHD15" s="6" t="s">
        <v>1337</v>
      </c>
      <c r="DHE15" s="98" t="s">
        <v>1336</v>
      </c>
      <c r="DHF15" s="10"/>
      <c r="DHH15" s="6" t="s">
        <v>1337</v>
      </c>
      <c r="DHI15" s="98" t="s">
        <v>1336</v>
      </c>
      <c r="DHJ15" s="10"/>
      <c r="DHL15" s="6" t="s">
        <v>1337</v>
      </c>
      <c r="DHM15" s="98" t="s">
        <v>1336</v>
      </c>
      <c r="DHN15" s="10"/>
      <c r="DHP15" s="6" t="s">
        <v>1337</v>
      </c>
      <c r="DHQ15" s="98" t="s">
        <v>1336</v>
      </c>
      <c r="DHR15" s="10"/>
      <c r="DHT15" s="6" t="s">
        <v>1337</v>
      </c>
      <c r="DHU15" s="98" t="s">
        <v>1336</v>
      </c>
      <c r="DHV15" s="10"/>
      <c r="DHX15" s="6" t="s">
        <v>1337</v>
      </c>
      <c r="DHY15" s="98" t="s">
        <v>1336</v>
      </c>
      <c r="DHZ15" s="10"/>
      <c r="DIB15" s="6" t="s">
        <v>1337</v>
      </c>
      <c r="DIC15" s="98" t="s">
        <v>1336</v>
      </c>
      <c r="DID15" s="10"/>
      <c r="DIF15" s="6" t="s">
        <v>1337</v>
      </c>
      <c r="DIG15" s="98" t="s">
        <v>1336</v>
      </c>
      <c r="DIH15" s="10"/>
      <c r="DIJ15" s="6" t="s">
        <v>1337</v>
      </c>
      <c r="DIK15" s="98" t="s">
        <v>1336</v>
      </c>
      <c r="DIL15" s="10"/>
      <c r="DIN15" s="6" t="s">
        <v>1337</v>
      </c>
      <c r="DIO15" s="98" t="s">
        <v>1336</v>
      </c>
      <c r="DIP15" s="10"/>
      <c r="DIR15" s="6" t="s">
        <v>1337</v>
      </c>
      <c r="DIS15" s="98" t="s">
        <v>1336</v>
      </c>
      <c r="DIT15" s="10"/>
      <c r="DIV15" s="6" t="s">
        <v>1337</v>
      </c>
      <c r="DIW15" s="98" t="s">
        <v>1336</v>
      </c>
      <c r="DIX15" s="10"/>
      <c r="DIZ15" s="6" t="s">
        <v>1337</v>
      </c>
      <c r="DJA15" s="98" t="s">
        <v>1336</v>
      </c>
      <c r="DJB15" s="10"/>
      <c r="DJD15" s="6" t="s">
        <v>1337</v>
      </c>
      <c r="DJE15" s="98" t="s">
        <v>1336</v>
      </c>
      <c r="DJF15" s="10"/>
      <c r="DJH15" s="6" t="s">
        <v>1337</v>
      </c>
      <c r="DJI15" s="98" t="s">
        <v>1336</v>
      </c>
      <c r="DJJ15" s="10"/>
      <c r="DJL15" s="6" t="s">
        <v>1337</v>
      </c>
      <c r="DJM15" s="98" t="s">
        <v>1336</v>
      </c>
      <c r="DJN15" s="10"/>
      <c r="DJP15" s="6" t="s">
        <v>1337</v>
      </c>
      <c r="DJQ15" s="98" t="s">
        <v>1336</v>
      </c>
      <c r="DJR15" s="10"/>
      <c r="DJT15" s="6" t="s">
        <v>1337</v>
      </c>
      <c r="DJU15" s="98" t="s">
        <v>1336</v>
      </c>
      <c r="DJV15" s="10"/>
      <c r="DJX15" s="6" t="s">
        <v>1337</v>
      </c>
      <c r="DJY15" s="98" t="s">
        <v>1336</v>
      </c>
      <c r="DJZ15" s="10"/>
      <c r="DKB15" s="6" t="s">
        <v>1337</v>
      </c>
      <c r="DKC15" s="98" t="s">
        <v>1336</v>
      </c>
      <c r="DKD15" s="10"/>
      <c r="DKF15" s="6" t="s">
        <v>1337</v>
      </c>
      <c r="DKG15" s="98" t="s">
        <v>1336</v>
      </c>
      <c r="DKH15" s="10"/>
      <c r="DKJ15" s="6" t="s">
        <v>1337</v>
      </c>
      <c r="DKK15" s="98" t="s">
        <v>1336</v>
      </c>
      <c r="DKL15" s="10"/>
      <c r="DKN15" s="6" t="s">
        <v>1337</v>
      </c>
      <c r="DKO15" s="98" t="s">
        <v>1336</v>
      </c>
      <c r="DKP15" s="10"/>
      <c r="DKR15" s="6" t="s">
        <v>1337</v>
      </c>
      <c r="DKS15" s="98" t="s">
        <v>1336</v>
      </c>
      <c r="DKT15" s="10"/>
      <c r="DKV15" s="6" t="s">
        <v>1337</v>
      </c>
      <c r="DKW15" s="98" t="s">
        <v>1336</v>
      </c>
      <c r="DKX15" s="10"/>
      <c r="DKZ15" s="6" t="s">
        <v>1337</v>
      </c>
      <c r="DLA15" s="98" t="s">
        <v>1336</v>
      </c>
      <c r="DLB15" s="10"/>
      <c r="DLD15" s="6" t="s">
        <v>1337</v>
      </c>
      <c r="DLE15" s="98" t="s">
        <v>1336</v>
      </c>
      <c r="DLF15" s="10"/>
      <c r="DLH15" s="6" t="s">
        <v>1337</v>
      </c>
      <c r="DLI15" s="98" t="s">
        <v>1336</v>
      </c>
      <c r="DLJ15" s="10"/>
      <c r="DLL15" s="6" t="s">
        <v>1337</v>
      </c>
      <c r="DLM15" s="98" t="s">
        <v>1336</v>
      </c>
      <c r="DLN15" s="10"/>
      <c r="DLP15" s="6" t="s">
        <v>1337</v>
      </c>
      <c r="DLQ15" s="98" t="s">
        <v>1336</v>
      </c>
      <c r="DLR15" s="10"/>
      <c r="DLT15" s="6" t="s">
        <v>1337</v>
      </c>
      <c r="DLU15" s="98" t="s">
        <v>1336</v>
      </c>
      <c r="DLV15" s="10"/>
      <c r="DLX15" s="6" t="s">
        <v>1337</v>
      </c>
      <c r="DLY15" s="98" t="s">
        <v>1336</v>
      </c>
      <c r="DLZ15" s="10"/>
      <c r="DMB15" s="6" t="s">
        <v>1337</v>
      </c>
      <c r="DMC15" s="98" t="s">
        <v>1336</v>
      </c>
      <c r="DMD15" s="10"/>
      <c r="DMF15" s="6" t="s">
        <v>1337</v>
      </c>
      <c r="DMG15" s="98" t="s">
        <v>1336</v>
      </c>
      <c r="DMH15" s="10"/>
      <c r="DMJ15" s="6" t="s">
        <v>1337</v>
      </c>
      <c r="DMK15" s="98" t="s">
        <v>1336</v>
      </c>
      <c r="DML15" s="10"/>
      <c r="DMN15" s="6" t="s">
        <v>1337</v>
      </c>
      <c r="DMO15" s="98" t="s">
        <v>1336</v>
      </c>
      <c r="DMP15" s="10"/>
      <c r="DMR15" s="6" t="s">
        <v>1337</v>
      </c>
      <c r="DMS15" s="98" t="s">
        <v>1336</v>
      </c>
      <c r="DMT15" s="10"/>
      <c r="DMV15" s="6" t="s">
        <v>1337</v>
      </c>
      <c r="DMW15" s="98" t="s">
        <v>1336</v>
      </c>
      <c r="DMX15" s="10"/>
      <c r="DMZ15" s="6" t="s">
        <v>1337</v>
      </c>
      <c r="DNA15" s="98" t="s">
        <v>1336</v>
      </c>
      <c r="DNB15" s="10"/>
      <c r="DND15" s="6" t="s">
        <v>1337</v>
      </c>
      <c r="DNE15" s="98" t="s">
        <v>1336</v>
      </c>
      <c r="DNF15" s="10"/>
      <c r="DNH15" s="6" t="s">
        <v>1337</v>
      </c>
      <c r="DNI15" s="98" t="s">
        <v>1336</v>
      </c>
      <c r="DNJ15" s="10"/>
      <c r="DNL15" s="6" t="s">
        <v>1337</v>
      </c>
      <c r="DNM15" s="98" t="s">
        <v>1336</v>
      </c>
      <c r="DNN15" s="10"/>
      <c r="DNP15" s="6" t="s">
        <v>1337</v>
      </c>
      <c r="DNQ15" s="98" t="s">
        <v>1336</v>
      </c>
      <c r="DNR15" s="10"/>
      <c r="DNT15" s="6" t="s">
        <v>1337</v>
      </c>
      <c r="DNU15" s="98" t="s">
        <v>1336</v>
      </c>
      <c r="DNV15" s="10"/>
      <c r="DNX15" s="6" t="s">
        <v>1337</v>
      </c>
      <c r="DNY15" s="98" t="s">
        <v>1336</v>
      </c>
      <c r="DNZ15" s="10"/>
      <c r="DOB15" s="6" t="s">
        <v>1337</v>
      </c>
      <c r="DOC15" s="98" t="s">
        <v>1336</v>
      </c>
      <c r="DOD15" s="10"/>
      <c r="DOF15" s="6" t="s">
        <v>1337</v>
      </c>
      <c r="DOG15" s="98" t="s">
        <v>1336</v>
      </c>
      <c r="DOH15" s="10"/>
      <c r="DOJ15" s="6" t="s">
        <v>1337</v>
      </c>
      <c r="DOK15" s="98" t="s">
        <v>1336</v>
      </c>
      <c r="DOL15" s="10"/>
      <c r="DON15" s="6" t="s">
        <v>1337</v>
      </c>
      <c r="DOO15" s="98" t="s">
        <v>1336</v>
      </c>
      <c r="DOP15" s="10"/>
      <c r="DOR15" s="6" t="s">
        <v>1337</v>
      </c>
      <c r="DOS15" s="98" t="s">
        <v>1336</v>
      </c>
      <c r="DOT15" s="10"/>
      <c r="DOV15" s="6" t="s">
        <v>1337</v>
      </c>
      <c r="DOW15" s="98" t="s">
        <v>1336</v>
      </c>
      <c r="DOX15" s="10"/>
      <c r="DOZ15" s="6" t="s">
        <v>1337</v>
      </c>
      <c r="DPA15" s="98" t="s">
        <v>1336</v>
      </c>
      <c r="DPB15" s="10"/>
      <c r="DPD15" s="6" t="s">
        <v>1337</v>
      </c>
      <c r="DPE15" s="98" t="s">
        <v>1336</v>
      </c>
      <c r="DPF15" s="10"/>
      <c r="DPH15" s="6" t="s">
        <v>1337</v>
      </c>
      <c r="DPI15" s="98" t="s">
        <v>1336</v>
      </c>
      <c r="DPJ15" s="10"/>
      <c r="DPL15" s="6" t="s">
        <v>1337</v>
      </c>
      <c r="DPM15" s="98" t="s">
        <v>1336</v>
      </c>
      <c r="DPN15" s="10"/>
      <c r="DPP15" s="6" t="s">
        <v>1337</v>
      </c>
      <c r="DPQ15" s="98" t="s">
        <v>1336</v>
      </c>
      <c r="DPR15" s="10"/>
      <c r="DPT15" s="6" t="s">
        <v>1337</v>
      </c>
      <c r="DPU15" s="98" t="s">
        <v>1336</v>
      </c>
      <c r="DPV15" s="10"/>
      <c r="DPX15" s="6" t="s">
        <v>1337</v>
      </c>
      <c r="DPY15" s="98" t="s">
        <v>1336</v>
      </c>
      <c r="DPZ15" s="10"/>
      <c r="DQB15" s="6" t="s">
        <v>1337</v>
      </c>
      <c r="DQC15" s="98" t="s">
        <v>1336</v>
      </c>
      <c r="DQD15" s="10"/>
      <c r="DQF15" s="6" t="s">
        <v>1337</v>
      </c>
      <c r="DQG15" s="98" t="s">
        <v>1336</v>
      </c>
      <c r="DQH15" s="10"/>
      <c r="DQJ15" s="6" t="s">
        <v>1337</v>
      </c>
      <c r="DQK15" s="98" t="s">
        <v>1336</v>
      </c>
      <c r="DQL15" s="10"/>
      <c r="DQN15" s="6" t="s">
        <v>1337</v>
      </c>
      <c r="DQO15" s="98" t="s">
        <v>1336</v>
      </c>
      <c r="DQP15" s="10"/>
      <c r="DQR15" s="6" t="s">
        <v>1337</v>
      </c>
      <c r="DQS15" s="98" t="s">
        <v>1336</v>
      </c>
      <c r="DQT15" s="10"/>
      <c r="DQV15" s="6" t="s">
        <v>1337</v>
      </c>
      <c r="DQW15" s="98" t="s">
        <v>1336</v>
      </c>
      <c r="DQX15" s="10"/>
      <c r="DQZ15" s="6" t="s">
        <v>1337</v>
      </c>
      <c r="DRA15" s="98" t="s">
        <v>1336</v>
      </c>
      <c r="DRB15" s="10"/>
      <c r="DRD15" s="6" t="s">
        <v>1337</v>
      </c>
      <c r="DRE15" s="98" t="s">
        <v>1336</v>
      </c>
      <c r="DRF15" s="10"/>
      <c r="DRH15" s="6" t="s">
        <v>1337</v>
      </c>
      <c r="DRI15" s="98" t="s">
        <v>1336</v>
      </c>
      <c r="DRJ15" s="10"/>
      <c r="DRL15" s="6" t="s">
        <v>1337</v>
      </c>
      <c r="DRM15" s="98" t="s">
        <v>1336</v>
      </c>
      <c r="DRN15" s="10"/>
      <c r="DRP15" s="6" t="s">
        <v>1337</v>
      </c>
      <c r="DRQ15" s="98" t="s">
        <v>1336</v>
      </c>
      <c r="DRR15" s="10"/>
      <c r="DRT15" s="6" t="s">
        <v>1337</v>
      </c>
      <c r="DRU15" s="98" t="s">
        <v>1336</v>
      </c>
      <c r="DRV15" s="10"/>
      <c r="DRX15" s="6" t="s">
        <v>1337</v>
      </c>
      <c r="DRY15" s="98" t="s">
        <v>1336</v>
      </c>
      <c r="DRZ15" s="10"/>
      <c r="DSB15" s="6" t="s">
        <v>1337</v>
      </c>
      <c r="DSC15" s="98" t="s">
        <v>1336</v>
      </c>
      <c r="DSD15" s="10"/>
      <c r="DSF15" s="6" t="s">
        <v>1337</v>
      </c>
      <c r="DSG15" s="98" t="s">
        <v>1336</v>
      </c>
      <c r="DSH15" s="10"/>
      <c r="DSJ15" s="6" t="s">
        <v>1337</v>
      </c>
      <c r="DSK15" s="98" t="s">
        <v>1336</v>
      </c>
      <c r="DSL15" s="10"/>
      <c r="DSN15" s="6" t="s">
        <v>1337</v>
      </c>
      <c r="DSO15" s="98" t="s">
        <v>1336</v>
      </c>
      <c r="DSP15" s="10"/>
      <c r="DSR15" s="6" t="s">
        <v>1337</v>
      </c>
      <c r="DSS15" s="98" t="s">
        <v>1336</v>
      </c>
      <c r="DST15" s="10"/>
      <c r="DSV15" s="6" t="s">
        <v>1337</v>
      </c>
      <c r="DSW15" s="98" t="s">
        <v>1336</v>
      </c>
      <c r="DSX15" s="10"/>
      <c r="DSZ15" s="6" t="s">
        <v>1337</v>
      </c>
      <c r="DTA15" s="98" t="s">
        <v>1336</v>
      </c>
      <c r="DTB15" s="10"/>
      <c r="DTD15" s="6" t="s">
        <v>1337</v>
      </c>
      <c r="DTE15" s="98" t="s">
        <v>1336</v>
      </c>
      <c r="DTF15" s="10"/>
      <c r="DTH15" s="6" t="s">
        <v>1337</v>
      </c>
      <c r="DTI15" s="98" t="s">
        <v>1336</v>
      </c>
      <c r="DTJ15" s="10"/>
      <c r="DTL15" s="6" t="s">
        <v>1337</v>
      </c>
      <c r="DTM15" s="98" t="s">
        <v>1336</v>
      </c>
      <c r="DTN15" s="10"/>
      <c r="DTP15" s="6" t="s">
        <v>1337</v>
      </c>
      <c r="DTQ15" s="98" t="s">
        <v>1336</v>
      </c>
      <c r="DTR15" s="10"/>
      <c r="DTT15" s="6" t="s">
        <v>1337</v>
      </c>
      <c r="DTU15" s="98" t="s">
        <v>1336</v>
      </c>
      <c r="DTV15" s="10"/>
      <c r="DTX15" s="6" t="s">
        <v>1337</v>
      </c>
      <c r="DTY15" s="98" t="s">
        <v>1336</v>
      </c>
      <c r="DTZ15" s="10"/>
      <c r="DUB15" s="6" t="s">
        <v>1337</v>
      </c>
      <c r="DUC15" s="98" t="s">
        <v>1336</v>
      </c>
      <c r="DUD15" s="10"/>
      <c r="DUF15" s="6" t="s">
        <v>1337</v>
      </c>
      <c r="DUG15" s="98" t="s">
        <v>1336</v>
      </c>
      <c r="DUH15" s="10"/>
      <c r="DUJ15" s="6" t="s">
        <v>1337</v>
      </c>
      <c r="DUK15" s="98" t="s">
        <v>1336</v>
      </c>
      <c r="DUL15" s="10"/>
      <c r="DUN15" s="6" t="s">
        <v>1337</v>
      </c>
      <c r="DUO15" s="98" t="s">
        <v>1336</v>
      </c>
      <c r="DUP15" s="10"/>
      <c r="DUR15" s="6" t="s">
        <v>1337</v>
      </c>
      <c r="DUS15" s="98" t="s">
        <v>1336</v>
      </c>
      <c r="DUT15" s="10"/>
      <c r="DUV15" s="6" t="s">
        <v>1337</v>
      </c>
      <c r="DUW15" s="98" t="s">
        <v>1336</v>
      </c>
      <c r="DUX15" s="10"/>
      <c r="DUZ15" s="6" t="s">
        <v>1337</v>
      </c>
      <c r="DVA15" s="98" t="s">
        <v>1336</v>
      </c>
      <c r="DVB15" s="10"/>
      <c r="DVD15" s="6" t="s">
        <v>1337</v>
      </c>
      <c r="DVE15" s="98" t="s">
        <v>1336</v>
      </c>
      <c r="DVF15" s="10"/>
      <c r="DVH15" s="6" t="s">
        <v>1337</v>
      </c>
      <c r="DVI15" s="98" t="s">
        <v>1336</v>
      </c>
      <c r="DVJ15" s="10"/>
      <c r="DVL15" s="6" t="s">
        <v>1337</v>
      </c>
      <c r="DVM15" s="98" t="s">
        <v>1336</v>
      </c>
      <c r="DVN15" s="10"/>
      <c r="DVP15" s="6" t="s">
        <v>1337</v>
      </c>
      <c r="DVQ15" s="98" t="s">
        <v>1336</v>
      </c>
      <c r="DVR15" s="10"/>
      <c r="DVT15" s="6" t="s">
        <v>1337</v>
      </c>
      <c r="DVU15" s="98" t="s">
        <v>1336</v>
      </c>
      <c r="DVV15" s="10"/>
      <c r="DVX15" s="6" t="s">
        <v>1337</v>
      </c>
      <c r="DVY15" s="98" t="s">
        <v>1336</v>
      </c>
      <c r="DVZ15" s="10"/>
      <c r="DWB15" s="6" t="s">
        <v>1337</v>
      </c>
      <c r="DWC15" s="98" t="s">
        <v>1336</v>
      </c>
      <c r="DWD15" s="10"/>
      <c r="DWF15" s="6" t="s">
        <v>1337</v>
      </c>
      <c r="DWG15" s="98" t="s">
        <v>1336</v>
      </c>
      <c r="DWH15" s="10"/>
      <c r="DWJ15" s="6" t="s">
        <v>1337</v>
      </c>
      <c r="DWK15" s="98" t="s">
        <v>1336</v>
      </c>
      <c r="DWL15" s="10"/>
      <c r="DWN15" s="6" t="s">
        <v>1337</v>
      </c>
      <c r="DWO15" s="98" t="s">
        <v>1336</v>
      </c>
      <c r="DWP15" s="10"/>
      <c r="DWR15" s="6" t="s">
        <v>1337</v>
      </c>
      <c r="DWS15" s="98" t="s">
        <v>1336</v>
      </c>
      <c r="DWT15" s="10"/>
      <c r="DWV15" s="6" t="s">
        <v>1337</v>
      </c>
      <c r="DWW15" s="98" t="s">
        <v>1336</v>
      </c>
      <c r="DWX15" s="10"/>
      <c r="DWZ15" s="6" t="s">
        <v>1337</v>
      </c>
      <c r="DXA15" s="98" t="s">
        <v>1336</v>
      </c>
      <c r="DXB15" s="10"/>
      <c r="DXD15" s="6" t="s">
        <v>1337</v>
      </c>
      <c r="DXE15" s="98" t="s">
        <v>1336</v>
      </c>
      <c r="DXF15" s="10"/>
      <c r="DXH15" s="6" t="s">
        <v>1337</v>
      </c>
      <c r="DXI15" s="98" t="s">
        <v>1336</v>
      </c>
      <c r="DXJ15" s="10"/>
      <c r="DXL15" s="6" t="s">
        <v>1337</v>
      </c>
      <c r="DXM15" s="98" t="s">
        <v>1336</v>
      </c>
      <c r="DXN15" s="10"/>
      <c r="DXP15" s="6" t="s">
        <v>1337</v>
      </c>
      <c r="DXQ15" s="98" t="s">
        <v>1336</v>
      </c>
      <c r="DXR15" s="10"/>
      <c r="DXT15" s="6" t="s">
        <v>1337</v>
      </c>
      <c r="DXU15" s="98" t="s">
        <v>1336</v>
      </c>
      <c r="DXV15" s="10"/>
      <c r="DXX15" s="6" t="s">
        <v>1337</v>
      </c>
      <c r="DXY15" s="98" t="s">
        <v>1336</v>
      </c>
      <c r="DXZ15" s="10"/>
      <c r="DYB15" s="6" t="s">
        <v>1337</v>
      </c>
      <c r="DYC15" s="98" t="s">
        <v>1336</v>
      </c>
      <c r="DYD15" s="10"/>
      <c r="DYF15" s="6" t="s">
        <v>1337</v>
      </c>
      <c r="DYG15" s="98" t="s">
        <v>1336</v>
      </c>
      <c r="DYH15" s="10"/>
      <c r="DYJ15" s="6" t="s">
        <v>1337</v>
      </c>
      <c r="DYK15" s="98" t="s">
        <v>1336</v>
      </c>
      <c r="DYL15" s="10"/>
      <c r="DYN15" s="6" t="s">
        <v>1337</v>
      </c>
      <c r="DYO15" s="98" t="s">
        <v>1336</v>
      </c>
      <c r="DYP15" s="10"/>
      <c r="DYR15" s="6" t="s">
        <v>1337</v>
      </c>
      <c r="DYS15" s="98" t="s">
        <v>1336</v>
      </c>
      <c r="DYT15" s="10"/>
      <c r="DYV15" s="6" t="s">
        <v>1337</v>
      </c>
      <c r="DYW15" s="98" t="s">
        <v>1336</v>
      </c>
      <c r="DYX15" s="10"/>
      <c r="DYZ15" s="6" t="s">
        <v>1337</v>
      </c>
      <c r="DZA15" s="98" t="s">
        <v>1336</v>
      </c>
      <c r="DZB15" s="10"/>
      <c r="DZD15" s="6" t="s">
        <v>1337</v>
      </c>
      <c r="DZE15" s="98" t="s">
        <v>1336</v>
      </c>
      <c r="DZF15" s="10"/>
      <c r="DZH15" s="6" t="s">
        <v>1337</v>
      </c>
      <c r="DZI15" s="98" t="s">
        <v>1336</v>
      </c>
      <c r="DZJ15" s="10"/>
      <c r="DZL15" s="6" t="s">
        <v>1337</v>
      </c>
      <c r="DZM15" s="98" t="s">
        <v>1336</v>
      </c>
      <c r="DZN15" s="10"/>
      <c r="DZP15" s="6" t="s">
        <v>1337</v>
      </c>
      <c r="DZQ15" s="98" t="s">
        <v>1336</v>
      </c>
      <c r="DZR15" s="10"/>
      <c r="DZT15" s="6" t="s">
        <v>1337</v>
      </c>
      <c r="DZU15" s="98" t="s">
        <v>1336</v>
      </c>
      <c r="DZV15" s="10"/>
      <c r="DZX15" s="6" t="s">
        <v>1337</v>
      </c>
      <c r="DZY15" s="98" t="s">
        <v>1336</v>
      </c>
      <c r="DZZ15" s="10"/>
      <c r="EAB15" s="6" t="s">
        <v>1337</v>
      </c>
      <c r="EAC15" s="98" t="s">
        <v>1336</v>
      </c>
      <c r="EAD15" s="10"/>
      <c r="EAF15" s="6" t="s">
        <v>1337</v>
      </c>
      <c r="EAG15" s="98" t="s">
        <v>1336</v>
      </c>
      <c r="EAH15" s="10"/>
      <c r="EAJ15" s="6" t="s">
        <v>1337</v>
      </c>
      <c r="EAK15" s="98" t="s">
        <v>1336</v>
      </c>
      <c r="EAL15" s="10"/>
      <c r="EAN15" s="6" t="s">
        <v>1337</v>
      </c>
      <c r="EAO15" s="98" t="s">
        <v>1336</v>
      </c>
      <c r="EAP15" s="10"/>
      <c r="EAR15" s="6" t="s">
        <v>1337</v>
      </c>
      <c r="EAS15" s="98" t="s">
        <v>1336</v>
      </c>
      <c r="EAT15" s="10"/>
      <c r="EAV15" s="6" t="s">
        <v>1337</v>
      </c>
      <c r="EAW15" s="98" t="s">
        <v>1336</v>
      </c>
      <c r="EAX15" s="10"/>
      <c r="EAZ15" s="6" t="s">
        <v>1337</v>
      </c>
      <c r="EBA15" s="98" t="s">
        <v>1336</v>
      </c>
      <c r="EBB15" s="10"/>
      <c r="EBD15" s="6" t="s">
        <v>1337</v>
      </c>
      <c r="EBE15" s="98" t="s">
        <v>1336</v>
      </c>
      <c r="EBF15" s="10"/>
      <c r="EBH15" s="6" t="s">
        <v>1337</v>
      </c>
      <c r="EBI15" s="98" t="s">
        <v>1336</v>
      </c>
      <c r="EBJ15" s="10"/>
      <c r="EBL15" s="6" t="s">
        <v>1337</v>
      </c>
      <c r="EBM15" s="98" t="s">
        <v>1336</v>
      </c>
      <c r="EBN15" s="10"/>
      <c r="EBP15" s="6" t="s">
        <v>1337</v>
      </c>
      <c r="EBQ15" s="98" t="s">
        <v>1336</v>
      </c>
      <c r="EBR15" s="10"/>
      <c r="EBT15" s="6" t="s">
        <v>1337</v>
      </c>
      <c r="EBU15" s="98" t="s">
        <v>1336</v>
      </c>
      <c r="EBV15" s="10"/>
      <c r="EBX15" s="6" t="s">
        <v>1337</v>
      </c>
      <c r="EBY15" s="98" t="s">
        <v>1336</v>
      </c>
      <c r="EBZ15" s="10"/>
      <c r="ECB15" s="6" t="s">
        <v>1337</v>
      </c>
      <c r="ECC15" s="98" t="s">
        <v>1336</v>
      </c>
      <c r="ECD15" s="10"/>
      <c r="ECF15" s="6" t="s">
        <v>1337</v>
      </c>
      <c r="ECG15" s="98" t="s">
        <v>1336</v>
      </c>
      <c r="ECH15" s="10"/>
      <c r="ECJ15" s="6" t="s">
        <v>1337</v>
      </c>
      <c r="ECK15" s="98" t="s">
        <v>1336</v>
      </c>
      <c r="ECL15" s="10"/>
      <c r="ECN15" s="6" t="s">
        <v>1337</v>
      </c>
      <c r="ECO15" s="98" t="s">
        <v>1336</v>
      </c>
      <c r="ECP15" s="10"/>
      <c r="ECR15" s="6" t="s">
        <v>1337</v>
      </c>
      <c r="ECS15" s="98" t="s">
        <v>1336</v>
      </c>
      <c r="ECT15" s="10"/>
      <c r="ECV15" s="6" t="s">
        <v>1337</v>
      </c>
      <c r="ECW15" s="98" t="s">
        <v>1336</v>
      </c>
      <c r="ECX15" s="10"/>
      <c r="ECZ15" s="6" t="s">
        <v>1337</v>
      </c>
      <c r="EDA15" s="98" t="s">
        <v>1336</v>
      </c>
      <c r="EDB15" s="10"/>
      <c r="EDD15" s="6" t="s">
        <v>1337</v>
      </c>
      <c r="EDE15" s="98" t="s">
        <v>1336</v>
      </c>
      <c r="EDF15" s="10"/>
      <c r="EDH15" s="6" t="s">
        <v>1337</v>
      </c>
      <c r="EDI15" s="98" t="s">
        <v>1336</v>
      </c>
      <c r="EDJ15" s="10"/>
      <c r="EDL15" s="6" t="s">
        <v>1337</v>
      </c>
      <c r="EDM15" s="98" t="s">
        <v>1336</v>
      </c>
      <c r="EDN15" s="10"/>
      <c r="EDP15" s="6" t="s">
        <v>1337</v>
      </c>
      <c r="EDQ15" s="98" t="s">
        <v>1336</v>
      </c>
      <c r="EDR15" s="10"/>
      <c r="EDT15" s="6" t="s">
        <v>1337</v>
      </c>
      <c r="EDU15" s="98" t="s">
        <v>1336</v>
      </c>
      <c r="EDV15" s="10"/>
      <c r="EDX15" s="6" t="s">
        <v>1337</v>
      </c>
      <c r="EDY15" s="98" t="s">
        <v>1336</v>
      </c>
      <c r="EDZ15" s="10"/>
      <c r="EEB15" s="6" t="s">
        <v>1337</v>
      </c>
      <c r="EEC15" s="98" t="s">
        <v>1336</v>
      </c>
      <c r="EED15" s="10"/>
      <c r="EEF15" s="6" t="s">
        <v>1337</v>
      </c>
      <c r="EEG15" s="98" t="s">
        <v>1336</v>
      </c>
      <c r="EEH15" s="10"/>
      <c r="EEJ15" s="6" t="s">
        <v>1337</v>
      </c>
      <c r="EEK15" s="98" t="s">
        <v>1336</v>
      </c>
      <c r="EEL15" s="10"/>
      <c r="EEN15" s="6" t="s">
        <v>1337</v>
      </c>
      <c r="EEO15" s="98" t="s">
        <v>1336</v>
      </c>
      <c r="EEP15" s="10"/>
      <c r="EER15" s="6" t="s">
        <v>1337</v>
      </c>
      <c r="EES15" s="98" t="s">
        <v>1336</v>
      </c>
      <c r="EET15" s="10"/>
      <c r="EEV15" s="6" t="s">
        <v>1337</v>
      </c>
      <c r="EEW15" s="98" t="s">
        <v>1336</v>
      </c>
      <c r="EEX15" s="10"/>
      <c r="EEZ15" s="6" t="s">
        <v>1337</v>
      </c>
      <c r="EFA15" s="98" t="s">
        <v>1336</v>
      </c>
      <c r="EFB15" s="10"/>
      <c r="EFD15" s="6" t="s">
        <v>1337</v>
      </c>
      <c r="EFE15" s="98" t="s">
        <v>1336</v>
      </c>
      <c r="EFF15" s="10"/>
      <c r="EFH15" s="6" t="s">
        <v>1337</v>
      </c>
      <c r="EFI15" s="98" t="s">
        <v>1336</v>
      </c>
      <c r="EFJ15" s="10"/>
      <c r="EFL15" s="6" t="s">
        <v>1337</v>
      </c>
      <c r="EFM15" s="98" t="s">
        <v>1336</v>
      </c>
      <c r="EFN15" s="10"/>
      <c r="EFP15" s="6" t="s">
        <v>1337</v>
      </c>
      <c r="EFQ15" s="98" t="s">
        <v>1336</v>
      </c>
      <c r="EFR15" s="10"/>
      <c r="EFT15" s="6" t="s">
        <v>1337</v>
      </c>
      <c r="EFU15" s="98" t="s">
        <v>1336</v>
      </c>
      <c r="EFV15" s="10"/>
      <c r="EFX15" s="6" t="s">
        <v>1337</v>
      </c>
      <c r="EFY15" s="98" t="s">
        <v>1336</v>
      </c>
      <c r="EFZ15" s="10"/>
      <c r="EGB15" s="6" t="s">
        <v>1337</v>
      </c>
      <c r="EGC15" s="98" t="s">
        <v>1336</v>
      </c>
      <c r="EGD15" s="10"/>
      <c r="EGF15" s="6" t="s">
        <v>1337</v>
      </c>
      <c r="EGG15" s="98" t="s">
        <v>1336</v>
      </c>
      <c r="EGH15" s="10"/>
      <c r="EGJ15" s="6" t="s">
        <v>1337</v>
      </c>
      <c r="EGK15" s="98" t="s">
        <v>1336</v>
      </c>
      <c r="EGL15" s="10"/>
      <c r="EGN15" s="6" t="s">
        <v>1337</v>
      </c>
      <c r="EGO15" s="98" t="s">
        <v>1336</v>
      </c>
      <c r="EGP15" s="10"/>
      <c r="EGR15" s="6" t="s">
        <v>1337</v>
      </c>
      <c r="EGS15" s="98" t="s">
        <v>1336</v>
      </c>
      <c r="EGT15" s="10"/>
      <c r="EGV15" s="6" t="s">
        <v>1337</v>
      </c>
      <c r="EGW15" s="98" t="s">
        <v>1336</v>
      </c>
      <c r="EGX15" s="10"/>
      <c r="EGZ15" s="6" t="s">
        <v>1337</v>
      </c>
      <c r="EHA15" s="98" t="s">
        <v>1336</v>
      </c>
      <c r="EHB15" s="10"/>
      <c r="EHD15" s="6" t="s">
        <v>1337</v>
      </c>
      <c r="EHE15" s="98" t="s">
        <v>1336</v>
      </c>
      <c r="EHF15" s="10"/>
      <c r="EHH15" s="6" t="s">
        <v>1337</v>
      </c>
      <c r="EHI15" s="98" t="s">
        <v>1336</v>
      </c>
      <c r="EHJ15" s="10"/>
      <c r="EHL15" s="6" t="s">
        <v>1337</v>
      </c>
      <c r="EHM15" s="98" t="s">
        <v>1336</v>
      </c>
      <c r="EHN15" s="10"/>
      <c r="EHP15" s="6" t="s">
        <v>1337</v>
      </c>
      <c r="EHQ15" s="98" t="s">
        <v>1336</v>
      </c>
      <c r="EHR15" s="10"/>
      <c r="EHT15" s="6" t="s">
        <v>1337</v>
      </c>
      <c r="EHU15" s="98" t="s">
        <v>1336</v>
      </c>
      <c r="EHV15" s="10"/>
      <c r="EHX15" s="6" t="s">
        <v>1337</v>
      </c>
      <c r="EHY15" s="98" t="s">
        <v>1336</v>
      </c>
      <c r="EHZ15" s="10"/>
      <c r="EIB15" s="6" t="s">
        <v>1337</v>
      </c>
      <c r="EIC15" s="98" t="s">
        <v>1336</v>
      </c>
      <c r="EID15" s="10"/>
      <c r="EIF15" s="6" t="s">
        <v>1337</v>
      </c>
      <c r="EIG15" s="98" t="s">
        <v>1336</v>
      </c>
      <c r="EIH15" s="10"/>
      <c r="EIJ15" s="6" t="s">
        <v>1337</v>
      </c>
      <c r="EIK15" s="98" t="s">
        <v>1336</v>
      </c>
      <c r="EIL15" s="10"/>
      <c r="EIN15" s="6" t="s">
        <v>1337</v>
      </c>
      <c r="EIO15" s="98" t="s">
        <v>1336</v>
      </c>
      <c r="EIP15" s="10"/>
      <c r="EIR15" s="6" t="s">
        <v>1337</v>
      </c>
      <c r="EIS15" s="98" t="s">
        <v>1336</v>
      </c>
      <c r="EIT15" s="10"/>
      <c r="EIV15" s="6" t="s">
        <v>1337</v>
      </c>
      <c r="EIW15" s="98" t="s">
        <v>1336</v>
      </c>
      <c r="EIX15" s="10"/>
      <c r="EIZ15" s="6" t="s">
        <v>1337</v>
      </c>
      <c r="EJA15" s="98" t="s">
        <v>1336</v>
      </c>
      <c r="EJB15" s="10"/>
      <c r="EJD15" s="6" t="s">
        <v>1337</v>
      </c>
      <c r="EJE15" s="98" t="s">
        <v>1336</v>
      </c>
      <c r="EJF15" s="10"/>
      <c r="EJH15" s="6" t="s">
        <v>1337</v>
      </c>
      <c r="EJI15" s="98" t="s">
        <v>1336</v>
      </c>
      <c r="EJJ15" s="10"/>
      <c r="EJL15" s="6" t="s">
        <v>1337</v>
      </c>
      <c r="EJM15" s="98" t="s">
        <v>1336</v>
      </c>
      <c r="EJN15" s="10"/>
      <c r="EJP15" s="6" t="s">
        <v>1337</v>
      </c>
      <c r="EJQ15" s="98" t="s">
        <v>1336</v>
      </c>
      <c r="EJR15" s="10"/>
      <c r="EJT15" s="6" t="s">
        <v>1337</v>
      </c>
      <c r="EJU15" s="98" t="s">
        <v>1336</v>
      </c>
      <c r="EJV15" s="10"/>
      <c r="EJX15" s="6" t="s">
        <v>1337</v>
      </c>
      <c r="EJY15" s="98" t="s">
        <v>1336</v>
      </c>
      <c r="EJZ15" s="10"/>
      <c r="EKB15" s="6" t="s">
        <v>1337</v>
      </c>
      <c r="EKC15" s="98" t="s">
        <v>1336</v>
      </c>
      <c r="EKD15" s="10"/>
      <c r="EKF15" s="6" t="s">
        <v>1337</v>
      </c>
      <c r="EKG15" s="98" t="s">
        <v>1336</v>
      </c>
      <c r="EKH15" s="10"/>
      <c r="EKJ15" s="6" t="s">
        <v>1337</v>
      </c>
      <c r="EKK15" s="98" t="s">
        <v>1336</v>
      </c>
      <c r="EKL15" s="10"/>
      <c r="EKN15" s="6" t="s">
        <v>1337</v>
      </c>
      <c r="EKO15" s="98" t="s">
        <v>1336</v>
      </c>
      <c r="EKP15" s="10"/>
      <c r="EKR15" s="6" t="s">
        <v>1337</v>
      </c>
      <c r="EKS15" s="98" t="s">
        <v>1336</v>
      </c>
      <c r="EKT15" s="10"/>
      <c r="EKV15" s="6" t="s">
        <v>1337</v>
      </c>
      <c r="EKW15" s="98" t="s">
        <v>1336</v>
      </c>
      <c r="EKX15" s="10"/>
      <c r="EKZ15" s="6" t="s">
        <v>1337</v>
      </c>
      <c r="ELA15" s="98" t="s">
        <v>1336</v>
      </c>
      <c r="ELB15" s="10"/>
      <c r="ELD15" s="6" t="s">
        <v>1337</v>
      </c>
      <c r="ELE15" s="98" t="s">
        <v>1336</v>
      </c>
      <c r="ELF15" s="10"/>
      <c r="ELH15" s="6" t="s">
        <v>1337</v>
      </c>
      <c r="ELI15" s="98" t="s">
        <v>1336</v>
      </c>
      <c r="ELJ15" s="10"/>
      <c r="ELL15" s="6" t="s">
        <v>1337</v>
      </c>
      <c r="ELM15" s="98" t="s">
        <v>1336</v>
      </c>
      <c r="ELN15" s="10"/>
      <c r="ELP15" s="6" t="s">
        <v>1337</v>
      </c>
      <c r="ELQ15" s="98" t="s">
        <v>1336</v>
      </c>
      <c r="ELR15" s="10"/>
      <c r="ELT15" s="6" t="s">
        <v>1337</v>
      </c>
      <c r="ELU15" s="98" t="s">
        <v>1336</v>
      </c>
      <c r="ELV15" s="10"/>
      <c r="ELX15" s="6" t="s">
        <v>1337</v>
      </c>
      <c r="ELY15" s="98" t="s">
        <v>1336</v>
      </c>
      <c r="ELZ15" s="10"/>
      <c r="EMB15" s="6" t="s">
        <v>1337</v>
      </c>
      <c r="EMC15" s="98" t="s">
        <v>1336</v>
      </c>
      <c r="EMD15" s="10"/>
      <c r="EMF15" s="6" t="s">
        <v>1337</v>
      </c>
      <c r="EMG15" s="98" t="s">
        <v>1336</v>
      </c>
      <c r="EMH15" s="10"/>
      <c r="EMJ15" s="6" t="s">
        <v>1337</v>
      </c>
      <c r="EMK15" s="98" t="s">
        <v>1336</v>
      </c>
      <c r="EML15" s="10"/>
      <c r="EMN15" s="6" t="s">
        <v>1337</v>
      </c>
      <c r="EMO15" s="98" t="s">
        <v>1336</v>
      </c>
      <c r="EMP15" s="10"/>
      <c r="EMR15" s="6" t="s">
        <v>1337</v>
      </c>
      <c r="EMS15" s="98" t="s">
        <v>1336</v>
      </c>
      <c r="EMT15" s="10"/>
      <c r="EMV15" s="6" t="s">
        <v>1337</v>
      </c>
      <c r="EMW15" s="98" t="s">
        <v>1336</v>
      </c>
      <c r="EMX15" s="10"/>
      <c r="EMZ15" s="6" t="s">
        <v>1337</v>
      </c>
      <c r="ENA15" s="98" t="s">
        <v>1336</v>
      </c>
      <c r="ENB15" s="10"/>
      <c r="END15" s="6" t="s">
        <v>1337</v>
      </c>
      <c r="ENE15" s="98" t="s">
        <v>1336</v>
      </c>
      <c r="ENF15" s="10"/>
      <c r="ENH15" s="6" t="s">
        <v>1337</v>
      </c>
      <c r="ENI15" s="98" t="s">
        <v>1336</v>
      </c>
      <c r="ENJ15" s="10"/>
      <c r="ENL15" s="6" t="s">
        <v>1337</v>
      </c>
      <c r="ENM15" s="98" t="s">
        <v>1336</v>
      </c>
      <c r="ENN15" s="10"/>
      <c r="ENP15" s="6" t="s">
        <v>1337</v>
      </c>
      <c r="ENQ15" s="98" t="s">
        <v>1336</v>
      </c>
      <c r="ENR15" s="10"/>
      <c r="ENT15" s="6" t="s">
        <v>1337</v>
      </c>
      <c r="ENU15" s="98" t="s">
        <v>1336</v>
      </c>
      <c r="ENV15" s="10"/>
      <c r="ENX15" s="6" t="s">
        <v>1337</v>
      </c>
      <c r="ENY15" s="98" t="s">
        <v>1336</v>
      </c>
      <c r="ENZ15" s="10"/>
      <c r="EOB15" s="6" t="s">
        <v>1337</v>
      </c>
      <c r="EOC15" s="98" t="s">
        <v>1336</v>
      </c>
      <c r="EOD15" s="10"/>
      <c r="EOF15" s="6" t="s">
        <v>1337</v>
      </c>
      <c r="EOG15" s="98" t="s">
        <v>1336</v>
      </c>
      <c r="EOH15" s="10"/>
      <c r="EOJ15" s="6" t="s">
        <v>1337</v>
      </c>
      <c r="EOK15" s="98" t="s">
        <v>1336</v>
      </c>
      <c r="EOL15" s="10"/>
      <c r="EON15" s="6" t="s">
        <v>1337</v>
      </c>
      <c r="EOO15" s="98" t="s">
        <v>1336</v>
      </c>
      <c r="EOP15" s="10"/>
      <c r="EOR15" s="6" t="s">
        <v>1337</v>
      </c>
      <c r="EOS15" s="98" t="s">
        <v>1336</v>
      </c>
      <c r="EOT15" s="10"/>
      <c r="EOV15" s="6" t="s">
        <v>1337</v>
      </c>
      <c r="EOW15" s="98" t="s">
        <v>1336</v>
      </c>
      <c r="EOX15" s="10"/>
      <c r="EOZ15" s="6" t="s">
        <v>1337</v>
      </c>
      <c r="EPA15" s="98" t="s">
        <v>1336</v>
      </c>
      <c r="EPB15" s="10"/>
      <c r="EPD15" s="6" t="s">
        <v>1337</v>
      </c>
      <c r="EPE15" s="98" t="s">
        <v>1336</v>
      </c>
      <c r="EPF15" s="10"/>
      <c r="EPH15" s="6" t="s">
        <v>1337</v>
      </c>
      <c r="EPI15" s="98" t="s">
        <v>1336</v>
      </c>
      <c r="EPJ15" s="10"/>
      <c r="EPL15" s="6" t="s">
        <v>1337</v>
      </c>
      <c r="EPM15" s="98" t="s">
        <v>1336</v>
      </c>
      <c r="EPN15" s="10"/>
      <c r="EPP15" s="6" t="s">
        <v>1337</v>
      </c>
      <c r="EPQ15" s="98" t="s">
        <v>1336</v>
      </c>
      <c r="EPR15" s="10"/>
      <c r="EPT15" s="6" t="s">
        <v>1337</v>
      </c>
      <c r="EPU15" s="98" t="s">
        <v>1336</v>
      </c>
      <c r="EPV15" s="10"/>
      <c r="EPX15" s="6" t="s">
        <v>1337</v>
      </c>
      <c r="EPY15" s="98" t="s">
        <v>1336</v>
      </c>
      <c r="EPZ15" s="10"/>
      <c r="EQB15" s="6" t="s">
        <v>1337</v>
      </c>
      <c r="EQC15" s="98" t="s">
        <v>1336</v>
      </c>
      <c r="EQD15" s="10"/>
      <c r="EQF15" s="6" t="s">
        <v>1337</v>
      </c>
      <c r="EQG15" s="98" t="s">
        <v>1336</v>
      </c>
      <c r="EQH15" s="10"/>
      <c r="EQJ15" s="6" t="s">
        <v>1337</v>
      </c>
      <c r="EQK15" s="98" t="s">
        <v>1336</v>
      </c>
      <c r="EQL15" s="10"/>
      <c r="EQN15" s="6" t="s">
        <v>1337</v>
      </c>
      <c r="EQO15" s="98" t="s">
        <v>1336</v>
      </c>
      <c r="EQP15" s="10"/>
      <c r="EQR15" s="6" t="s">
        <v>1337</v>
      </c>
      <c r="EQS15" s="98" t="s">
        <v>1336</v>
      </c>
      <c r="EQT15" s="10"/>
      <c r="EQV15" s="6" t="s">
        <v>1337</v>
      </c>
      <c r="EQW15" s="98" t="s">
        <v>1336</v>
      </c>
      <c r="EQX15" s="10"/>
      <c r="EQZ15" s="6" t="s">
        <v>1337</v>
      </c>
      <c r="ERA15" s="98" t="s">
        <v>1336</v>
      </c>
      <c r="ERB15" s="10"/>
      <c r="ERD15" s="6" t="s">
        <v>1337</v>
      </c>
      <c r="ERE15" s="98" t="s">
        <v>1336</v>
      </c>
      <c r="ERF15" s="10"/>
      <c r="ERH15" s="6" t="s">
        <v>1337</v>
      </c>
      <c r="ERI15" s="98" t="s">
        <v>1336</v>
      </c>
      <c r="ERJ15" s="10"/>
      <c r="ERL15" s="6" t="s">
        <v>1337</v>
      </c>
      <c r="ERM15" s="98" t="s">
        <v>1336</v>
      </c>
      <c r="ERN15" s="10"/>
      <c r="ERP15" s="6" t="s">
        <v>1337</v>
      </c>
      <c r="ERQ15" s="98" t="s">
        <v>1336</v>
      </c>
      <c r="ERR15" s="10"/>
      <c r="ERT15" s="6" t="s">
        <v>1337</v>
      </c>
      <c r="ERU15" s="98" t="s">
        <v>1336</v>
      </c>
      <c r="ERV15" s="10"/>
      <c r="ERX15" s="6" t="s">
        <v>1337</v>
      </c>
      <c r="ERY15" s="98" t="s">
        <v>1336</v>
      </c>
      <c r="ERZ15" s="10"/>
      <c r="ESB15" s="6" t="s">
        <v>1337</v>
      </c>
      <c r="ESC15" s="98" t="s">
        <v>1336</v>
      </c>
      <c r="ESD15" s="10"/>
      <c r="ESF15" s="6" t="s">
        <v>1337</v>
      </c>
      <c r="ESG15" s="98" t="s">
        <v>1336</v>
      </c>
      <c r="ESH15" s="10"/>
      <c r="ESJ15" s="6" t="s">
        <v>1337</v>
      </c>
      <c r="ESK15" s="98" t="s">
        <v>1336</v>
      </c>
      <c r="ESL15" s="10"/>
      <c r="ESN15" s="6" t="s">
        <v>1337</v>
      </c>
      <c r="ESO15" s="98" t="s">
        <v>1336</v>
      </c>
      <c r="ESP15" s="10"/>
      <c r="ESR15" s="6" t="s">
        <v>1337</v>
      </c>
      <c r="ESS15" s="98" t="s">
        <v>1336</v>
      </c>
      <c r="EST15" s="10"/>
      <c r="ESV15" s="6" t="s">
        <v>1337</v>
      </c>
      <c r="ESW15" s="98" t="s">
        <v>1336</v>
      </c>
      <c r="ESX15" s="10"/>
      <c r="ESZ15" s="6" t="s">
        <v>1337</v>
      </c>
      <c r="ETA15" s="98" t="s">
        <v>1336</v>
      </c>
      <c r="ETB15" s="10"/>
      <c r="ETD15" s="6" t="s">
        <v>1337</v>
      </c>
      <c r="ETE15" s="98" t="s">
        <v>1336</v>
      </c>
      <c r="ETF15" s="10"/>
      <c r="ETH15" s="6" t="s">
        <v>1337</v>
      </c>
      <c r="ETI15" s="98" t="s">
        <v>1336</v>
      </c>
      <c r="ETJ15" s="10"/>
      <c r="ETL15" s="6" t="s">
        <v>1337</v>
      </c>
      <c r="ETM15" s="98" t="s">
        <v>1336</v>
      </c>
      <c r="ETN15" s="10"/>
      <c r="ETP15" s="6" t="s">
        <v>1337</v>
      </c>
      <c r="ETQ15" s="98" t="s">
        <v>1336</v>
      </c>
      <c r="ETR15" s="10"/>
      <c r="ETT15" s="6" t="s">
        <v>1337</v>
      </c>
      <c r="ETU15" s="98" t="s">
        <v>1336</v>
      </c>
      <c r="ETV15" s="10"/>
      <c r="ETX15" s="6" t="s">
        <v>1337</v>
      </c>
      <c r="ETY15" s="98" t="s">
        <v>1336</v>
      </c>
      <c r="ETZ15" s="10"/>
      <c r="EUB15" s="6" t="s">
        <v>1337</v>
      </c>
      <c r="EUC15" s="98" t="s">
        <v>1336</v>
      </c>
      <c r="EUD15" s="10"/>
      <c r="EUF15" s="6" t="s">
        <v>1337</v>
      </c>
      <c r="EUG15" s="98" t="s">
        <v>1336</v>
      </c>
      <c r="EUH15" s="10"/>
      <c r="EUJ15" s="6" t="s">
        <v>1337</v>
      </c>
      <c r="EUK15" s="98" t="s">
        <v>1336</v>
      </c>
      <c r="EUL15" s="10"/>
      <c r="EUN15" s="6" t="s">
        <v>1337</v>
      </c>
      <c r="EUO15" s="98" t="s">
        <v>1336</v>
      </c>
      <c r="EUP15" s="10"/>
      <c r="EUR15" s="6" t="s">
        <v>1337</v>
      </c>
      <c r="EUS15" s="98" t="s">
        <v>1336</v>
      </c>
      <c r="EUT15" s="10"/>
      <c r="EUV15" s="6" t="s">
        <v>1337</v>
      </c>
      <c r="EUW15" s="98" t="s">
        <v>1336</v>
      </c>
      <c r="EUX15" s="10"/>
      <c r="EUZ15" s="6" t="s">
        <v>1337</v>
      </c>
      <c r="EVA15" s="98" t="s">
        <v>1336</v>
      </c>
      <c r="EVB15" s="10"/>
      <c r="EVD15" s="6" t="s">
        <v>1337</v>
      </c>
      <c r="EVE15" s="98" t="s">
        <v>1336</v>
      </c>
      <c r="EVF15" s="10"/>
      <c r="EVH15" s="6" t="s">
        <v>1337</v>
      </c>
      <c r="EVI15" s="98" t="s">
        <v>1336</v>
      </c>
      <c r="EVJ15" s="10"/>
      <c r="EVL15" s="6" t="s">
        <v>1337</v>
      </c>
      <c r="EVM15" s="98" t="s">
        <v>1336</v>
      </c>
      <c r="EVN15" s="10"/>
      <c r="EVP15" s="6" t="s">
        <v>1337</v>
      </c>
      <c r="EVQ15" s="98" t="s">
        <v>1336</v>
      </c>
      <c r="EVR15" s="10"/>
      <c r="EVT15" s="6" t="s">
        <v>1337</v>
      </c>
      <c r="EVU15" s="98" t="s">
        <v>1336</v>
      </c>
      <c r="EVV15" s="10"/>
      <c r="EVX15" s="6" t="s">
        <v>1337</v>
      </c>
      <c r="EVY15" s="98" t="s">
        <v>1336</v>
      </c>
      <c r="EVZ15" s="10"/>
      <c r="EWB15" s="6" t="s">
        <v>1337</v>
      </c>
      <c r="EWC15" s="98" t="s">
        <v>1336</v>
      </c>
      <c r="EWD15" s="10"/>
      <c r="EWF15" s="6" t="s">
        <v>1337</v>
      </c>
      <c r="EWG15" s="98" t="s">
        <v>1336</v>
      </c>
      <c r="EWH15" s="10"/>
      <c r="EWJ15" s="6" t="s">
        <v>1337</v>
      </c>
      <c r="EWK15" s="98" t="s">
        <v>1336</v>
      </c>
      <c r="EWL15" s="10"/>
      <c r="EWN15" s="6" t="s">
        <v>1337</v>
      </c>
      <c r="EWO15" s="98" t="s">
        <v>1336</v>
      </c>
      <c r="EWP15" s="10"/>
      <c r="EWR15" s="6" t="s">
        <v>1337</v>
      </c>
      <c r="EWS15" s="98" t="s">
        <v>1336</v>
      </c>
      <c r="EWT15" s="10"/>
      <c r="EWV15" s="6" t="s">
        <v>1337</v>
      </c>
      <c r="EWW15" s="98" t="s">
        <v>1336</v>
      </c>
      <c r="EWX15" s="10"/>
      <c r="EWZ15" s="6" t="s">
        <v>1337</v>
      </c>
      <c r="EXA15" s="98" t="s">
        <v>1336</v>
      </c>
      <c r="EXB15" s="10"/>
      <c r="EXD15" s="6" t="s">
        <v>1337</v>
      </c>
      <c r="EXE15" s="98" t="s">
        <v>1336</v>
      </c>
      <c r="EXF15" s="10"/>
      <c r="EXH15" s="6" t="s">
        <v>1337</v>
      </c>
      <c r="EXI15" s="98" t="s">
        <v>1336</v>
      </c>
      <c r="EXJ15" s="10"/>
      <c r="EXL15" s="6" t="s">
        <v>1337</v>
      </c>
      <c r="EXM15" s="98" t="s">
        <v>1336</v>
      </c>
      <c r="EXN15" s="10"/>
      <c r="EXP15" s="6" t="s">
        <v>1337</v>
      </c>
      <c r="EXQ15" s="98" t="s">
        <v>1336</v>
      </c>
      <c r="EXR15" s="10"/>
      <c r="EXT15" s="6" t="s">
        <v>1337</v>
      </c>
      <c r="EXU15" s="98" t="s">
        <v>1336</v>
      </c>
      <c r="EXV15" s="10"/>
      <c r="EXX15" s="6" t="s">
        <v>1337</v>
      </c>
      <c r="EXY15" s="98" t="s">
        <v>1336</v>
      </c>
      <c r="EXZ15" s="10"/>
      <c r="EYB15" s="6" t="s">
        <v>1337</v>
      </c>
      <c r="EYC15" s="98" t="s">
        <v>1336</v>
      </c>
      <c r="EYD15" s="10"/>
      <c r="EYF15" s="6" t="s">
        <v>1337</v>
      </c>
      <c r="EYG15" s="98" t="s">
        <v>1336</v>
      </c>
      <c r="EYH15" s="10"/>
      <c r="EYJ15" s="6" t="s">
        <v>1337</v>
      </c>
      <c r="EYK15" s="98" t="s">
        <v>1336</v>
      </c>
      <c r="EYL15" s="10"/>
      <c r="EYN15" s="6" t="s">
        <v>1337</v>
      </c>
      <c r="EYO15" s="98" t="s">
        <v>1336</v>
      </c>
      <c r="EYP15" s="10"/>
      <c r="EYR15" s="6" t="s">
        <v>1337</v>
      </c>
      <c r="EYS15" s="98" t="s">
        <v>1336</v>
      </c>
      <c r="EYT15" s="10"/>
      <c r="EYV15" s="6" t="s">
        <v>1337</v>
      </c>
      <c r="EYW15" s="98" t="s">
        <v>1336</v>
      </c>
      <c r="EYX15" s="10"/>
      <c r="EYZ15" s="6" t="s">
        <v>1337</v>
      </c>
      <c r="EZA15" s="98" t="s">
        <v>1336</v>
      </c>
      <c r="EZB15" s="10"/>
      <c r="EZD15" s="6" t="s">
        <v>1337</v>
      </c>
      <c r="EZE15" s="98" t="s">
        <v>1336</v>
      </c>
      <c r="EZF15" s="10"/>
      <c r="EZH15" s="6" t="s">
        <v>1337</v>
      </c>
      <c r="EZI15" s="98" t="s">
        <v>1336</v>
      </c>
      <c r="EZJ15" s="10"/>
      <c r="EZL15" s="6" t="s">
        <v>1337</v>
      </c>
      <c r="EZM15" s="98" t="s">
        <v>1336</v>
      </c>
      <c r="EZN15" s="10"/>
      <c r="EZP15" s="6" t="s">
        <v>1337</v>
      </c>
      <c r="EZQ15" s="98" t="s">
        <v>1336</v>
      </c>
      <c r="EZR15" s="10"/>
      <c r="EZT15" s="6" t="s">
        <v>1337</v>
      </c>
      <c r="EZU15" s="98" t="s">
        <v>1336</v>
      </c>
      <c r="EZV15" s="10"/>
      <c r="EZX15" s="6" t="s">
        <v>1337</v>
      </c>
      <c r="EZY15" s="98" t="s">
        <v>1336</v>
      </c>
      <c r="EZZ15" s="10"/>
      <c r="FAB15" s="6" t="s">
        <v>1337</v>
      </c>
      <c r="FAC15" s="98" t="s">
        <v>1336</v>
      </c>
      <c r="FAD15" s="10"/>
      <c r="FAF15" s="6" t="s">
        <v>1337</v>
      </c>
      <c r="FAG15" s="98" t="s">
        <v>1336</v>
      </c>
      <c r="FAH15" s="10"/>
      <c r="FAJ15" s="6" t="s">
        <v>1337</v>
      </c>
      <c r="FAK15" s="98" t="s">
        <v>1336</v>
      </c>
      <c r="FAL15" s="10"/>
      <c r="FAN15" s="6" t="s">
        <v>1337</v>
      </c>
      <c r="FAO15" s="98" t="s">
        <v>1336</v>
      </c>
      <c r="FAP15" s="10"/>
      <c r="FAR15" s="6" t="s">
        <v>1337</v>
      </c>
      <c r="FAS15" s="98" t="s">
        <v>1336</v>
      </c>
      <c r="FAT15" s="10"/>
      <c r="FAV15" s="6" t="s">
        <v>1337</v>
      </c>
      <c r="FAW15" s="98" t="s">
        <v>1336</v>
      </c>
      <c r="FAX15" s="10"/>
      <c r="FAZ15" s="6" t="s">
        <v>1337</v>
      </c>
      <c r="FBA15" s="98" t="s">
        <v>1336</v>
      </c>
      <c r="FBB15" s="10"/>
      <c r="FBD15" s="6" t="s">
        <v>1337</v>
      </c>
      <c r="FBE15" s="98" t="s">
        <v>1336</v>
      </c>
      <c r="FBF15" s="10"/>
      <c r="FBH15" s="6" t="s">
        <v>1337</v>
      </c>
      <c r="FBI15" s="98" t="s">
        <v>1336</v>
      </c>
      <c r="FBJ15" s="10"/>
      <c r="FBL15" s="6" t="s">
        <v>1337</v>
      </c>
      <c r="FBM15" s="98" t="s">
        <v>1336</v>
      </c>
      <c r="FBN15" s="10"/>
      <c r="FBP15" s="6" t="s">
        <v>1337</v>
      </c>
      <c r="FBQ15" s="98" t="s">
        <v>1336</v>
      </c>
      <c r="FBR15" s="10"/>
      <c r="FBT15" s="6" t="s">
        <v>1337</v>
      </c>
      <c r="FBU15" s="98" t="s">
        <v>1336</v>
      </c>
      <c r="FBV15" s="10"/>
      <c r="FBX15" s="6" t="s">
        <v>1337</v>
      </c>
      <c r="FBY15" s="98" t="s">
        <v>1336</v>
      </c>
      <c r="FBZ15" s="10"/>
      <c r="FCB15" s="6" t="s">
        <v>1337</v>
      </c>
      <c r="FCC15" s="98" t="s">
        <v>1336</v>
      </c>
      <c r="FCD15" s="10"/>
      <c r="FCF15" s="6" t="s">
        <v>1337</v>
      </c>
      <c r="FCG15" s="98" t="s">
        <v>1336</v>
      </c>
      <c r="FCH15" s="10"/>
      <c r="FCJ15" s="6" t="s">
        <v>1337</v>
      </c>
      <c r="FCK15" s="98" t="s">
        <v>1336</v>
      </c>
      <c r="FCL15" s="10"/>
      <c r="FCN15" s="6" t="s">
        <v>1337</v>
      </c>
      <c r="FCO15" s="98" t="s">
        <v>1336</v>
      </c>
      <c r="FCP15" s="10"/>
      <c r="FCR15" s="6" t="s">
        <v>1337</v>
      </c>
      <c r="FCS15" s="98" t="s">
        <v>1336</v>
      </c>
      <c r="FCT15" s="10"/>
      <c r="FCV15" s="6" t="s">
        <v>1337</v>
      </c>
      <c r="FCW15" s="98" t="s">
        <v>1336</v>
      </c>
      <c r="FCX15" s="10"/>
      <c r="FCZ15" s="6" t="s">
        <v>1337</v>
      </c>
      <c r="FDA15" s="98" t="s">
        <v>1336</v>
      </c>
      <c r="FDB15" s="10"/>
      <c r="FDD15" s="6" t="s">
        <v>1337</v>
      </c>
      <c r="FDE15" s="98" t="s">
        <v>1336</v>
      </c>
      <c r="FDF15" s="10"/>
      <c r="FDH15" s="6" t="s">
        <v>1337</v>
      </c>
      <c r="FDI15" s="98" t="s">
        <v>1336</v>
      </c>
      <c r="FDJ15" s="10"/>
      <c r="FDL15" s="6" t="s">
        <v>1337</v>
      </c>
      <c r="FDM15" s="98" t="s">
        <v>1336</v>
      </c>
      <c r="FDN15" s="10"/>
      <c r="FDP15" s="6" t="s">
        <v>1337</v>
      </c>
      <c r="FDQ15" s="98" t="s">
        <v>1336</v>
      </c>
      <c r="FDR15" s="10"/>
      <c r="FDT15" s="6" t="s">
        <v>1337</v>
      </c>
      <c r="FDU15" s="98" t="s">
        <v>1336</v>
      </c>
      <c r="FDV15" s="10"/>
      <c r="FDX15" s="6" t="s">
        <v>1337</v>
      </c>
      <c r="FDY15" s="98" t="s">
        <v>1336</v>
      </c>
      <c r="FDZ15" s="10"/>
      <c r="FEB15" s="6" t="s">
        <v>1337</v>
      </c>
      <c r="FEC15" s="98" t="s">
        <v>1336</v>
      </c>
      <c r="FED15" s="10"/>
      <c r="FEF15" s="6" t="s">
        <v>1337</v>
      </c>
      <c r="FEG15" s="98" t="s">
        <v>1336</v>
      </c>
      <c r="FEH15" s="10"/>
      <c r="FEJ15" s="6" t="s">
        <v>1337</v>
      </c>
      <c r="FEK15" s="98" t="s">
        <v>1336</v>
      </c>
      <c r="FEL15" s="10"/>
      <c r="FEN15" s="6" t="s">
        <v>1337</v>
      </c>
      <c r="FEO15" s="98" t="s">
        <v>1336</v>
      </c>
      <c r="FEP15" s="10"/>
      <c r="FER15" s="6" t="s">
        <v>1337</v>
      </c>
      <c r="FES15" s="98" t="s">
        <v>1336</v>
      </c>
      <c r="FET15" s="10"/>
      <c r="FEV15" s="6" t="s">
        <v>1337</v>
      </c>
      <c r="FEW15" s="98" t="s">
        <v>1336</v>
      </c>
      <c r="FEX15" s="10"/>
      <c r="FEZ15" s="6" t="s">
        <v>1337</v>
      </c>
      <c r="FFA15" s="98" t="s">
        <v>1336</v>
      </c>
      <c r="FFB15" s="10"/>
      <c r="FFD15" s="6" t="s">
        <v>1337</v>
      </c>
      <c r="FFE15" s="98" t="s">
        <v>1336</v>
      </c>
      <c r="FFF15" s="10"/>
      <c r="FFH15" s="6" t="s">
        <v>1337</v>
      </c>
      <c r="FFI15" s="98" t="s">
        <v>1336</v>
      </c>
      <c r="FFJ15" s="10"/>
      <c r="FFL15" s="6" t="s">
        <v>1337</v>
      </c>
      <c r="FFM15" s="98" t="s">
        <v>1336</v>
      </c>
      <c r="FFN15" s="10"/>
      <c r="FFP15" s="6" t="s">
        <v>1337</v>
      </c>
      <c r="FFQ15" s="98" t="s">
        <v>1336</v>
      </c>
      <c r="FFR15" s="10"/>
      <c r="FFT15" s="6" t="s">
        <v>1337</v>
      </c>
      <c r="FFU15" s="98" t="s">
        <v>1336</v>
      </c>
      <c r="FFV15" s="10"/>
      <c r="FFX15" s="6" t="s">
        <v>1337</v>
      </c>
      <c r="FFY15" s="98" t="s">
        <v>1336</v>
      </c>
      <c r="FFZ15" s="10"/>
      <c r="FGB15" s="6" t="s">
        <v>1337</v>
      </c>
      <c r="FGC15" s="98" t="s">
        <v>1336</v>
      </c>
      <c r="FGD15" s="10"/>
      <c r="FGF15" s="6" t="s">
        <v>1337</v>
      </c>
      <c r="FGG15" s="98" t="s">
        <v>1336</v>
      </c>
      <c r="FGH15" s="10"/>
      <c r="FGJ15" s="6" t="s">
        <v>1337</v>
      </c>
      <c r="FGK15" s="98" t="s">
        <v>1336</v>
      </c>
      <c r="FGL15" s="10"/>
      <c r="FGN15" s="6" t="s">
        <v>1337</v>
      </c>
      <c r="FGO15" s="98" t="s">
        <v>1336</v>
      </c>
      <c r="FGP15" s="10"/>
      <c r="FGR15" s="6" t="s">
        <v>1337</v>
      </c>
      <c r="FGS15" s="98" t="s">
        <v>1336</v>
      </c>
      <c r="FGT15" s="10"/>
      <c r="FGV15" s="6" t="s">
        <v>1337</v>
      </c>
      <c r="FGW15" s="98" t="s">
        <v>1336</v>
      </c>
      <c r="FGX15" s="10"/>
      <c r="FGZ15" s="6" t="s">
        <v>1337</v>
      </c>
      <c r="FHA15" s="98" t="s">
        <v>1336</v>
      </c>
      <c r="FHB15" s="10"/>
      <c r="FHD15" s="6" t="s">
        <v>1337</v>
      </c>
      <c r="FHE15" s="98" t="s">
        <v>1336</v>
      </c>
      <c r="FHF15" s="10"/>
      <c r="FHH15" s="6" t="s">
        <v>1337</v>
      </c>
      <c r="FHI15" s="98" t="s">
        <v>1336</v>
      </c>
      <c r="FHJ15" s="10"/>
      <c r="FHL15" s="6" t="s">
        <v>1337</v>
      </c>
      <c r="FHM15" s="98" t="s">
        <v>1336</v>
      </c>
      <c r="FHN15" s="10"/>
      <c r="FHP15" s="6" t="s">
        <v>1337</v>
      </c>
      <c r="FHQ15" s="98" t="s">
        <v>1336</v>
      </c>
      <c r="FHR15" s="10"/>
      <c r="FHT15" s="6" t="s">
        <v>1337</v>
      </c>
      <c r="FHU15" s="98" t="s">
        <v>1336</v>
      </c>
      <c r="FHV15" s="10"/>
      <c r="FHX15" s="6" t="s">
        <v>1337</v>
      </c>
      <c r="FHY15" s="98" t="s">
        <v>1336</v>
      </c>
      <c r="FHZ15" s="10"/>
      <c r="FIB15" s="6" t="s">
        <v>1337</v>
      </c>
      <c r="FIC15" s="98" t="s">
        <v>1336</v>
      </c>
      <c r="FID15" s="10"/>
      <c r="FIF15" s="6" t="s">
        <v>1337</v>
      </c>
      <c r="FIG15" s="98" t="s">
        <v>1336</v>
      </c>
      <c r="FIH15" s="10"/>
      <c r="FIJ15" s="6" t="s">
        <v>1337</v>
      </c>
      <c r="FIK15" s="98" t="s">
        <v>1336</v>
      </c>
      <c r="FIL15" s="10"/>
      <c r="FIN15" s="6" t="s">
        <v>1337</v>
      </c>
      <c r="FIO15" s="98" t="s">
        <v>1336</v>
      </c>
      <c r="FIP15" s="10"/>
      <c r="FIR15" s="6" t="s">
        <v>1337</v>
      </c>
      <c r="FIS15" s="98" t="s">
        <v>1336</v>
      </c>
      <c r="FIT15" s="10"/>
      <c r="FIV15" s="6" t="s">
        <v>1337</v>
      </c>
      <c r="FIW15" s="98" t="s">
        <v>1336</v>
      </c>
      <c r="FIX15" s="10"/>
      <c r="FIZ15" s="6" t="s">
        <v>1337</v>
      </c>
      <c r="FJA15" s="98" t="s">
        <v>1336</v>
      </c>
      <c r="FJB15" s="10"/>
      <c r="FJD15" s="6" t="s">
        <v>1337</v>
      </c>
      <c r="FJE15" s="98" t="s">
        <v>1336</v>
      </c>
      <c r="FJF15" s="10"/>
      <c r="FJH15" s="6" t="s">
        <v>1337</v>
      </c>
      <c r="FJI15" s="98" t="s">
        <v>1336</v>
      </c>
      <c r="FJJ15" s="10"/>
      <c r="FJL15" s="6" t="s">
        <v>1337</v>
      </c>
      <c r="FJM15" s="98" t="s">
        <v>1336</v>
      </c>
      <c r="FJN15" s="10"/>
      <c r="FJP15" s="6" t="s">
        <v>1337</v>
      </c>
      <c r="FJQ15" s="98" t="s">
        <v>1336</v>
      </c>
      <c r="FJR15" s="10"/>
      <c r="FJT15" s="6" t="s">
        <v>1337</v>
      </c>
      <c r="FJU15" s="98" t="s">
        <v>1336</v>
      </c>
      <c r="FJV15" s="10"/>
      <c r="FJX15" s="6" t="s">
        <v>1337</v>
      </c>
      <c r="FJY15" s="98" t="s">
        <v>1336</v>
      </c>
      <c r="FJZ15" s="10"/>
      <c r="FKB15" s="6" t="s">
        <v>1337</v>
      </c>
      <c r="FKC15" s="98" t="s">
        <v>1336</v>
      </c>
      <c r="FKD15" s="10"/>
      <c r="FKF15" s="6" t="s">
        <v>1337</v>
      </c>
      <c r="FKG15" s="98" t="s">
        <v>1336</v>
      </c>
      <c r="FKH15" s="10"/>
      <c r="FKJ15" s="6" t="s">
        <v>1337</v>
      </c>
      <c r="FKK15" s="98" t="s">
        <v>1336</v>
      </c>
      <c r="FKL15" s="10"/>
      <c r="FKN15" s="6" t="s">
        <v>1337</v>
      </c>
      <c r="FKO15" s="98" t="s">
        <v>1336</v>
      </c>
      <c r="FKP15" s="10"/>
      <c r="FKR15" s="6" t="s">
        <v>1337</v>
      </c>
      <c r="FKS15" s="98" t="s">
        <v>1336</v>
      </c>
      <c r="FKT15" s="10"/>
      <c r="FKV15" s="6" t="s">
        <v>1337</v>
      </c>
      <c r="FKW15" s="98" t="s">
        <v>1336</v>
      </c>
      <c r="FKX15" s="10"/>
      <c r="FKZ15" s="6" t="s">
        <v>1337</v>
      </c>
      <c r="FLA15" s="98" t="s">
        <v>1336</v>
      </c>
      <c r="FLB15" s="10"/>
      <c r="FLD15" s="6" t="s">
        <v>1337</v>
      </c>
      <c r="FLE15" s="98" t="s">
        <v>1336</v>
      </c>
      <c r="FLF15" s="10"/>
      <c r="FLH15" s="6" t="s">
        <v>1337</v>
      </c>
      <c r="FLI15" s="98" t="s">
        <v>1336</v>
      </c>
      <c r="FLJ15" s="10"/>
      <c r="FLL15" s="6" t="s">
        <v>1337</v>
      </c>
      <c r="FLM15" s="98" t="s">
        <v>1336</v>
      </c>
      <c r="FLN15" s="10"/>
      <c r="FLP15" s="6" t="s">
        <v>1337</v>
      </c>
      <c r="FLQ15" s="98" t="s">
        <v>1336</v>
      </c>
      <c r="FLR15" s="10"/>
      <c r="FLT15" s="6" t="s">
        <v>1337</v>
      </c>
      <c r="FLU15" s="98" t="s">
        <v>1336</v>
      </c>
      <c r="FLV15" s="10"/>
      <c r="FLX15" s="6" t="s">
        <v>1337</v>
      </c>
      <c r="FLY15" s="98" t="s">
        <v>1336</v>
      </c>
      <c r="FLZ15" s="10"/>
      <c r="FMB15" s="6" t="s">
        <v>1337</v>
      </c>
      <c r="FMC15" s="98" t="s">
        <v>1336</v>
      </c>
      <c r="FMD15" s="10"/>
      <c r="FMF15" s="6" t="s">
        <v>1337</v>
      </c>
      <c r="FMG15" s="98" t="s">
        <v>1336</v>
      </c>
      <c r="FMH15" s="10"/>
      <c r="FMJ15" s="6" t="s">
        <v>1337</v>
      </c>
      <c r="FMK15" s="98" t="s">
        <v>1336</v>
      </c>
      <c r="FML15" s="10"/>
      <c r="FMN15" s="6" t="s">
        <v>1337</v>
      </c>
      <c r="FMO15" s="98" t="s">
        <v>1336</v>
      </c>
      <c r="FMP15" s="10"/>
      <c r="FMR15" s="6" t="s">
        <v>1337</v>
      </c>
      <c r="FMS15" s="98" t="s">
        <v>1336</v>
      </c>
      <c r="FMT15" s="10"/>
      <c r="FMV15" s="6" t="s">
        <v>1337</v>
      </c>
      <c r="FMW15" s="98" t="s">
        <v>1336</v>
      </c>
      <c r="FMX15" s="10"/>
      <c r="FMZ15" s="6" t="s">
        <v>1337</v>
      </c>
      <c r="FNA15" s="98" t="s">
        <v>1336</v>
      </c>
      <c r="FNB15" s="10"/>
      <c r="FND15" s="6" t="s">
        <v>1337</v>
      </c>
      <c r="FNE15" s="98" t="s">
        <v>1336</v>
      </c>
      <c r="FNF15" s="10"/>
      <c r="FNH15" s="6" t="s">
        <v>1337</v>
      </c>
      <c r="FNI15" s="98" t="s">
        <v>1336</v>
      </c>
      <c r="FNJ15" s="10"/>
      <c r="FNL15" s="6" t="s">
        <v>1337</v>
      </c>
      <c r="FNM15" s="98" t="s">
        <v>1336</v>
      </c>
      <c r="FNN15" s="10"/>
      <c r="FNP15" s="6" t="s">
        <v>1337</v>
      </c>
      <c r="FNQ15" s="98" t="s">
        <v>1336</v>
      </c>
      <c r="FNR15" s="10"/>
      <c r="FNT15" s="6" t="s">
        <v>1337</v>
      </c>
      <c r="FNU15" s="98" t="s">
        <v>1336</v>
      </c>
      <c r="FNV15" s="10"/>
      <c r="FNX15" s="6" t="s">
        <v>1337</v>
      </c>
      <c r="FNY15" s="98" t="s">
        <v>1336</v>
      </c>
      <c r="FNZ15" s="10"/>
      <c r="FOB15" s="6" t="s">
        <v>1337</v>
      </c>
      <c r="FOC15" s="98" t="s">
        <v>1336</v>
      </c>
      <c r="FOD15" s="10"/>
      <c r="FOF15" s="6" t="s">
        <v>1337</v>
      </c>
      <c r="FOG15" s="98" t="s">
        <v>1336</v>
      </c>
      <c r="FOH15" s="10"/>
      <c r="FOJ15" s="6" t="s">
        <v>1337</v>
      </c>
      <c r="FOK15" s="98" t="s">
        <v>1336</v>
      </c>
      <c r="FOL15" s="10"/>
      <c r="FON15" s="6" t="s">
        <v>1337</v>
      </c>
      <c r="FOO15" s="98" t="s">
        <v>1336</v>
      </c>
      <c r="FOP15" s="10"/>
      <c r="FOR15" s="6" t="s">
        <v>1337</v>
      </c>
      <c r="FOS15" s="98" t="s">
        <v>1336</v>
      </c>
      <c r="FOT15" s="10"/>
      <c r="FOV15" s="6" t="s">
        <v>1337</v>
      </c>
      <c r="FOW15" s="98" t="s">
        <v>1336</v>
      </c>
      <c r="FOX15" s="10"/>
      <c r="FOZ15" s="6" t="s">
        <v>1337</v>
      </c>
      <c r="FPA15" s="98" t="s">
        <v>1336</v>
      </c>
      <c r="FPB15" s="10"/>
      <c r="FPD15" s="6" t="s">
        <v>1337</v>
      </c>
      <c r="FPE15" s="98" t="s">
        <v>1336</v>
      </c>
      <c r="FPF15" s="10"/>
      <c r="FPH15" s="6" t="s">
        <v>1337</v>
      </c>
      <c r="FPI15" s="98" t="s">
        <v>1336</v>
      </c>
      <c r="FPJ15" s="10"/>
      <c r="FPL15" s="6" t="s">
        <v>1337</v>
      </c>
      <c r="FPM15" s="98" t="s">
        <v>1336</v>
      </c>
      <c r="FPN15" s="10"/>
      <c r="FPP15" s="6" t="s">
        <v>1337</v>
      </c>
      <c r="FPQ15" s="98" t="s">
        <v>1336</v>
      </c>
      <c r="FPR15" s="10"/>
      <c r="FPT15" s="6" t="s">
        <v>1337</v>
      </c>
      <c r="FPU15" s="98" t="s">
        <v>1336</v>
      </c>
      <c r="FPV15" s="10"/>
      <c r="FPX15" s="6" t="s">
        <v>1337</v>
      </c>
      <c r="FPY15" s="98" t="s">
        <v>1336</v>
      </c>
      <c r="FPZ15" s="10"/>
      <c r="FQB15" s="6" t="s">
        <v>1337</v>
      </c>
      <c r="FQC15" s="98" t="s">
        <v>1336</v>
      </c>
      <c r="FQD15" s="10"/>
      <c r="FQF15" s="6" t="s">
        <v>1337</v>
      </c>
      <c r="FQG15" s="98" t="s">
        <v>1336</v>
      </c>
      <c r="FQH15" s="10"/>
      <c r="FQJ15" s="6" t="s">
        <v>1337</v>
      </c>
      <c r="FQK15" s="98" t="s">
        <v>1336</v>
      </c>
      <c r="FQL15" s="10"/>
      <c r="FQN15" s="6" t="s">
        <v>1337</v>
      </c>
      <c r="FQO15" s="98" t="s">
        <v>1336</v>
      </c>
      <c r="FQP15" s="10"/>
      <c r="FQR15" s="6" t="s">
        <v>1337</v>
      </c>
      <c r="FQS15" s="98" t="s">
        <v>1336</v>
      </c>
      <c r="FQT15" s="10"/>
      <c r="FQV15" s="6" t="s">
        <v>1337</v>
      </c>
      <c r="FQW15" s="98" t="s">
        <v>1336</v>
      </c>
      <c r="FQX15" s="10"/>
      <c r="FQZ15" s="6" t="s">
        <v>1337</v>
      </c>
      <c r="FRA15" s="98" t="s">
        <v>1336</v>
      </c>
      <c r="FRB15" s="10"/>
      <c r="FRD15" s="6" t="s">
        <v>1337</v>
      </c>
      <c r="FRE15" s="98" t="s">
        <v>1336</v>
      </c>
      <c r="FRF15" s="10"/>
      <c r="FRH15" s="6" t="s">
        <v>1337</v>
      </c>
      <c r="FRI15" s="98" t="s">
        <v>1336</v>
      </c>
      <c r="FRJ15" s="10"/>
      <c r="FRL15" s="6" t="s">
        <v>1337</v>
      </c>
      <c r="FRM15" s="98" t="s">
        <v>1336</v>
      </c>
      <c r="FRN15" s="10"/>
      <c r="FRP15" s="6" t="s">
        <v>1337</v>
      </c>
      <c r="FRQ15" s="98" t="s">
        <v>1336</v>
      </c>
      <c r="FRR15" s="10"/>
      <c r="FRT15" s="6" t="s">
        <v>1337</v>
      </c>
      <c r="FRU15" s="98" t="s">
        <v>1336</v>
      </c>
      <c r="FRV15" s="10"/>
      <c r="FRX15" s="6" t="s">
        <v>1337</v>
      </c>
      <c r="FRY15" s="98" t="s">
        <v>1336</v>
      </c>
      <c r="FRZ15" s="10"/>
      <c r="FSB15" s="6" t="s">
        <v>1337</v>
      </c>
      <c r="FSC15" s="98" t="s">
        <v>1336</v>
      </c>
      <c r="FSD15" s="10"/>
      <c r="FSF15" s="6" t="s">
        <v>1337</v>
      </c>
      <c r="FSG15" s="98" t="s">
        <v>1336</v>
      </c>
      <c r="FSH15" s="10"/>
      <c r="FSJ15" s="6" t="s">
        <v>1337</v>
      </c>
      <c r="FSK15" s="98" t="s">
        <v>1336</v>
      </c>
      <c r="FSL15" s="10"/>
      <c r="FSN15" s="6" t="s">
        <v>1337</v>
      </c>
      <c r="FSO15" s="98" t="s">
        <v>1336</v>
      </c>
      <c r="FSP15" s="10"/>
      <c r="FSR15" s="6" t="s">
        <v>1337</v>
      </c>
      <c r="FSS15" s="98" t="s">
        <v>1336</v>
      </c>
      <c r="FST15" s="10"/>
      <c r="FSV15" s="6" t="s">
        <v>1337</v>
      </c>
      <c r="FSW15" s="98" t="s">
        <v>1336</v>
      </c>
      <c r="FSX15" s="10"/>
      <c r="FSZ15" s="6" t="s">
        <v>1337</v>
      </c>
      <c r="FTA15" s="98" t="s">
        <v>1336</v>
      </c>
      <c r="FTB15" s="10"/>
      <c r="FTD15" s="6" t="s">
        <v>1337</v>
      </c>
      <c r="FTE15" s="98" t="s">
        <v>1336</v>
      </c>
      <c r="FTF15" s="10"/>
      <c r="FTH15" s="6" t="s">
        <v>1337</v>
      </c>
      <c r="FTI15" s="98" t="s">
        <v>1336</v>
      </c>
      <c r="FTJ15" s="10"/>
      <c r="FTL15" s="6" t="s">
        <v>1337</v>
      </c>
      <c r="FTM15" s="98" t="s">
        <v>1336</v>
      </c>
      <c r="FTN15" s="10"/>
      <c r="FTP15" s="6" t="s">
        <v>1337</v>
      </c>
      <c r="FTQ15" s="98" t="s">
        <v>1336</v>
      </c>
      <c r="FTR15" s="10"/>
      <c r="FTT15" s="6" t="s">
        <v>1337</v>
      </c>
      <c r="FTU15" s="98" t="s">
        <v>1336</v>
      </c>
      <c r="FTV15" s="10"/>
      <c r="FTX15" s="6" t="s">
        <v>1337</v>
      </c>
      <c r="FTY15" s="98" t="s">
        <v>1336</v>
      </c>
      <c r="FTZ15" s="10"/>
      <c r="FUB15" s="6" t="s">
        <v>1337</v>
      </c>
      <c r="FUC15" s="98" t="s">
        <v>1336</v>
      </c>
      <c r="FUD15" s="10"/>
      <c r="FUF15" s="6" t="s">
        <v>1337</v>
      </c>
      <c r="FUG15" s="98" t="s">
        <v>1336</v>
      </c>
      <c r="FUH15" s="10"/>
      <c r="FUJ15" s="6" t="s">
        <v>1337</v>
      </c>
      <c r="FUK15" s="98" t="s">
        <v>1336</v>
      </c>
      <c r="FUL15" s="10"/>
      <c r="FUN15" s="6" t="s">
        <v>1337</v>
      </c>
      <c r="FUO15" s="98" t="s">
        <v>1336</v>
      </c>
      <c r="FUP15" s="10"/>
      <c r="FUR15" s="6" t="s">
        <v>1337</v>
      </c>
      <c r="FUS15" s="98" t="s">
        <v>1336</v>
      </c>
      <c r="FUT15" s="10"/>
      <c r="FUV15" s="6" t="s">
        <v>1337</v>
      </c>
      <c r="FUW15" s="98" t="s">
        <v>1336</v>
      </c>
      <c r="FUX15" s="10"/>
      <c r="FUZ15" s="6" t="s">
        <v>1337</v>
      </c>
      <c r="FVA15" s="98" t="s">
        <v>1336</v>
      </c>
      <c r="FVB15" s="10"/>
      <c r="FVD15" s="6" t="s">
        <v>1337</v>
      </c>
      <c r="FVE15" s="98" t="s">
        <v>1336</v>
      </c>
      <c r="FVF15" s="10"/>
      <c r="FVH15" s="6" t="s">
        <v>1337</v>
      </c>
      <c r="FVI15" s="98" t="s">
        <v>1336</v>
      </c>
      <c r="FVJ15" s="10"/>
      <c r="FVL15" s="6" t="s">
        <v>1337</v>
      </c>
      <c r="FVM15" s="98" t="s">
        <v>1336</v>
      </c>
      <c r="FVN15" s="10"/>
      <c r="FVP15" s="6" t="s">
        <v>1337</v>
      </c>
      <c r="FVQ15" s="98" t="s">
        <v>1336</v>
      </c>
      <c r="FVR15" s="10"/>
      <c r="FVT15" s="6" t="s">
        <v>1337</v>
      </c>
      <c r="FVU15" s="98" t="s">
        <v>1336</v>
      </c>
      <c r="FVV15" s="10"/>
      <c r="FVX15" s="6" t="s">
        <v>1337</v>
      </c>
      <c r="FVY15" s="98" t="s">
        <v>1336</v>
      </c>
      <c r="FVZ15" s="10"/>
      <c r="FWB15" s="6" t="s">
        <v>1337</v>
      </c>
      <c r="FWC15" s="98" t="s">
        <v>1336</v>
      </c>
      <c r="FWD15" s="10"/>
      <c r="FWF15" s="6" t="s">
        <v>1337</v>
      </c>
      <c r="FWG15" s="98" t="s">
        <v>1336</v>
      </c>
      <c r="FWH15" s="10"/>
      <c r="FWJ15" s="6" t="s">
        <v>1337</v>
      </c>
      <c r="FWK15" s="98" t="s">
        <v>1336</v>
      </c>
      <c r="FWL15" s="10"/>
      <c r="FWN15" s="6" t="s">
        <v>1337</v>
      </c>
      <c r="FWO15" s="98" t="s">
        <v>1336</v>
      </c>
      <c r="FWP15" s="10"/>
      <c r="FWR15" s="6" t="s">
        <v>1337</v>
      </c>
      <c r="FWS15" s="98" t="s">
        <v>1336</v>
      </c>
      <c r="FWT15" s="10"/>
      <c r="FWV15" s="6" t="s">
        <v>1337</v>
      </c>
      <c r="FWW15" s="98" t="s">
        <v>1336</v>
      </c>
      <c r="FWX15" s="10"/>
      <c r="FWZ15" s="6" t="s">
        <v>1337</v>
      </c>
      <c r="FXA15" s="98" t="s">
        <v>1336</v>
      </c>
      <c r="FXB15" s="10"/>
      <c r="FXD15" s="6" t="s">
        <v>1337</v>
      </c>
      <c r="FXE15" s="98" t="s">
        <v>1336</v>
      </c>
      <c r="FXF15" s="10"/>
      <c r="FXH15" s="6" t="s">
        <v>1337</v>
      </c>
      <c r="FXI15" s="98" t="s">
        <v>1336</v>
      </c>
      <c r="FXJ15" s="10"/>
      <c r="FXL15" s="6" t="s">
        <v>1337</v>
      </c>
      <c r="FXM15" s="98" t="s">
        <v>1336</v>
      </c>
      <c r="FXN15" s="10"/>
      <c r="FXP15" s="6" t="s">
        <v>1337</v>
      </c>
      <c r="FXQ15" s="98" t="s">
        <v>1336</v>
      </c>
      <c r="FXR15" s="10"/>
      <c r="FXT15" s="6" t="s">
        <v>1337</v>
      </c>
      <c r="FXU15" s="98" t="s">
        <v>1336</v>
      </c>
      <c r="FXV15" s="10"/>
      <c r="FXX15" s="6" t="s">
        <v>1337</v>
      </c>
      <c r="FXY15" s="98" t="s">
        <v>1336</v>
      </c>
      <c r="FXZ15" s="10"/>
      <c r="FYB15" s="6" t="s">
        <v>1337</v>
      </c>
      <c r="FYC15" s="98" t="s">
        <v>1336</v>
      </c>
      <c r="FYD15" s="10"/>
      <c r="FYF15" s="6" t="s">
        <v>1337</v>
      </c>
      <c r="FYG15" s="98" t="s">
        <v>1336</v>
      </c>
      <c r="FYH15" s="10"/>
      <c r="FYJ15" s="6" t="s">
        <v>1337</v>
      </c>
      <c r="FYK15" s="98" t="s">
        <v>1336</v>
      </c>
      <c r="FYL15" s="10"/>
      <c r="FYN15" s="6" t="s">
        <v>1337</v>
      </c>
      <c r="FYO15" s="98" t="s">
        <v>1336</v>
      </c>
      <c r="FYP15" s="10"/>
      <c r="FYR15" s="6" t="s">
        <v>1337</v>
      </c>
      <c r="FYS15" s="98" t="s">
        <v>1336</v>
      </c>
      <c r="FYT15" s="10"/>
      <c r="FYV15" s="6" t="s">
        <v>1337</v>
      </c>
      <c r="FYW15" s="98" t="s">
        <v>1336</v>
      </c>
      <c r="FYX15" s="10"/>
      <c r="FYZ15" s="6" t="s">
        <v>1337</v>
      </c>
      <c r="FZA15" s="98" t="s">
        <v>1336</v>
      </c>
      <c r="FZB15" s="10"/>
      <c r="FZD15" s="6" t="s">
        <v>1337</v>
      </c>
      <c r="FZE15" s="98" t="s">
        <v>1336</v>
      </c>
      <c r="FZF15" s="10"/>
      <c r="FZH15" s="6" t="s">
        <v>1337</v>
      </c>
      <c r="FZI15" s="98" t="s">
        <v>1336</v>
      </c>
      <c r="FZJ15" s="10"/>
      <c r="FZL15" s="6" t="s">
        <v>1337</v>
      </c>
      <c r="FZM15" s="98" t="s">
        <v>1336</v>
      </c>
      <c r="FZN15" s="10"/>
      <c r="FZP15" s="6" t="s">
        <v>1337</v>
      </c>
      <c r="FZQ15" s="98" t="s">
        <v>1336</v>
      </c>
      <c r="FZR15" s="10"/>
      <c r="FZT15" s="6" t="s">
        <v>1337</v>
      </c>
      <c r="FZU15" s="98" t="s">
        <v>1336</v>
      </c>
      <c r="FZV15" s="10"/>
      <c r="FZX15" s="6" t="s">
        <v>1337</v>
      </c>
      <c r="FZY15" s="98" t="s">
        <v>1336</v>
      </c>
      <c r="FZZ15" s="10"/>
      <c r="GAB15" s="6" t="s">
        <v>1337</v>
      </c>
      <c r="GAC15" s="98" t="s">
        <v>1336</v>
      </c>
      <c r="GAD15" s="10"/>
      <c r="GAF15" s="6" t="s">
        <v>1337</v>
      </c>
      <c r="GAG15" s="98" t="s">
        <v>1336</v>
      </c>
      <c r="GAH15" s="10"/>
      <c r="GAJ15" s="6" t="s">
        <v>1337</v>
      </c>
      <c r="GAK15" s="98" t="s">
        <v>1336</v>
      </c>
      <c r="GAL15" s="10"/>
      <c r="GAN15" s="6" t="s">
        <v>1337</v>
      </c>
      <c r="GAO15" s="98" t="s">
        <v>1336</v>
      </c>
      <c r="GAP15" s="10"/>
      <c r="GAR15" s="6" t="s">
        <v>1337</v>
      </c>
      <c r="GAS15" s="98" t="s">
        <v>1336</v>
      </c>
      <c r="GAT15" s="10"/>
      <c r="GAV15" s="6" t="s">
        <v>1337</v>
      </c>
      <c r="GAW15" s="98" t="s">
        <v>1336</v>
      </c>
      <c r="GAX15" s="10"/>
      <c r="GAZ15" s="6" t="s">
        <v>1337</v>
      </c>
      <c r="GBA15" s="98" t="s">
        <v>1336</v>
      </c>
      <c r="GBB15" s="10"/>
      <c r="GBD15" s="6" t="s">
        <v>1337</v>
      </c>
      <c r="GBE15" s="98" t="s">
        <v>1336</v>
      </c>
      <c r="GBF15" s="10"/>
      <c r="GBH15" s="6" t="s">
        <v>1337</v>
      </c>
      <c r="GBI15" s="98" t="s">
        <v>1336</v>
      </c>
      <c r="GBJ15" s="10"/>
      <c r="GBL15" s="6" t="s">
        <v>1337</v>
      </c>
      <c r="GBM15" s="98" t="s">
        <v>1336</v>
      </c>
      <c r="GBN15" s="10"/>
      <c r="GBP15" s="6" t="s">
        <v>1337</v>
      </c>
      <c r="GBQ15" s="98" t="s">
        <v>1336</v>
      </c>
      <c r="GBR15" s="10"/>
      <c r="GBT15" s="6" t="s">
        <v>1337</v>
      </c>
      <c r="GBU15" s="98" t="s">
        <v>1336</v>
      </c>
      <c r="GBV15" s="10"/>
      <c r="GBX15" s="6" t="s">
        <v>1337</v>
      </c>
      <c r="GBY15" s="98" t="s">
        <v>1336</v>
      </c>
      <c r="GBZ15" s="10"/>
      <c r="GCB15" s="6" t="s">
        <v>1337</v>
      </c>
      <c r="GCC15" s="98" t="s">
        <v>1336</v>
      </c>
      <c r="GCD15" s="10"/>
      <c r="GCF15" s="6" t="s">
        <v>1337</v>
      </c>
      <c r="GCG15" s="98" t="s">
        <v>1336</v>
      </c>
      <c r="GCH15" s="10"/>
      <c r="GCJ15" s="6" t="s">
        <v>1337</v>
      </c>
      <c r="GCK15" s="98" t="s">
        <v>1336</v>
      </c>
      <c r="GCL15" s="10"/>
      <c r="GCN15" s="6" t="s">
        <v>1337</v>
      </c>
      <c r="GCO15" s="98" t="s">
        <v>1336</v>
      </c>
      <c r="GCP15" s="10"/>
      <c r="GCR15" s="6" t="s">
        <v>1337</v>
      </c>
      <c r="GCS15" s="98" t="s">
        <v>1336</v>
      </c>
      <c r="GCT15" s="10"/>
      <c r="GCV15" s="6" t="s">
        <v>1337</v>
      </c>
      <c r="GCW15" s="98" t="s">
        <v>1336</v>
      </c>
      <c r="GCX15" s="10"/>
      <c r="GCZ15" s="6" t="s">
        <v>1337</v>
      </c>
      <c r="GDA15" s="98" t="s">
        <v>1336</v>
      </c>
      <c r="GDB15" s="10"/>
      <c r="GDD15" s="6" t="s">
        <v>1337</v>
      </c>
      <c r="GDE15" s="98" t="s">
        <v>1336</v>
      </c>
      <c r="GDF15" s="10"/>
      <c r="GDH15" s="6" t="s">
        <v>1337</v>
      </c>
      <c r="GDI15" s="98" t="s">
        <v>1336</v>
      </c>
      <c r="GDJ15" s="10"/>
      <c r="GDL15" s="6" t="s">
        <v>1337</v>
      </c>
      <c r="GDM15" s="98" t="s">
        <v>1336</v>
      </c>
      <c r="GDN15" s="10"/>
      <c r="GDP15" s="6" t="s">
        <v>1337</v>
      </c>
      <c r="GDQ15" s="98" t="s">
        <v>1336</v>
      </c>
      <c r="GDR15" s="10"/>
      <c r="GDT15" s="6" t="s">
        <v>1337</v>
      </c>
      <c r="GDU15" s="98" t="s">
        <v>1336</v>
      </c>
      <c r="GDV15" s="10"/>
      <c r="GDX15" s="6" t="s">
        <v>1337</v>
      </c>
      <c r="GDY15" s="98" t="s">
        <v>1336</v>
      </c>
      <c r="GDZ15" s="10"/>
      <c r="GEB15" s="6" t="s">
        <v>1337</v>
      </c>
      <c r="GEC15" s="98" t="s">
        <v>1336</v>
      </c>
      <c r="GED15" s="10"/>
      <c r="GEF15" s="6" t="s">
        <v>1337</v>
      </c>
      <c r="GEG15" s="98" t="s">
        <v>1336</v>
      </c>
      <c r="GEH15" s="10"/>
      <c r="GEJ15" s="6" t="s">
        <v>1337</v>
      </c>
      <c r="GEK15" s="98" t="s">
        <v>1336</v>
      </c>
      <c r="GEL15" s="10"/>
      <c r="GEN15" s="6" t="s">
        <v>1337</v>
      </c>
      <c r="GEO15" s="98" t="s">
        <v>1336</v>
      </c>
      <c r="GEP15" s="10"/>
      <c r="GER15" s="6" t="s">
        <v>1337</v>
      </c>
      <c r="GES15" s="98" t="s">
        <v>1336</v>
      </c>
      <c r="GET15" s="10"/>
      <c r="GEV15" s="6" t="s">
        <v>1337</v>
      </c>
      <c r="GEW15" s="98" t="s">
        <v>1336</v>
      </c>
      <c r="GEX15" s="10"/>
      <c r="GEZ15" s="6" t="s">
        <v>1337</v>
      </c>
      <c r="GFA15" s="98" t="s">
        <v>1336</v>
      </c>
      <c r="GFB15" s="10"/>
      <c r="GFD15" s="6" t="s">
        <v>1337</v>
      </c>
      <c r="GFE15" s="98" t="s">
        <v>1336</v>
      </c>
      <c r="GFF15" s="10"/>
      <c r="GFH15" s="6" t="s">
        <v>1337</v>
      </c>
      <c r="GFI15" s="98" t="s">
        <v>1336</v>
      </c>
      <c r="GFJ15" s="10"/>
      <c r="GFL15" s="6" t="s">
        <v>1337</v>
      </c>
      <c r="GFM15" s="98" t="s">
        <v>1336</v>
      </c>
      <c r="GFN15" s="10"/>
      <c r="GFP15" s="6" t="s">
        <v>1337</v>
      </c>
      <c r="GFQ15" s="98" t="s">
        <v>1336</v>
      </c>
      <c r="GFR15" s="10"/>
      <c r="GFT15" s="6" t="s">
        <v>1337</v>
      </c>
      <c r="GFU15" s="98" t="s">
        <v>1336</v>
      </c>
      <c r="GFV15" s="10"/>
      <c r="GFX15" s="6" t="s">
        <v>1337</v>
      </c>
      <c r="GFY15" s="98" t="s">
        <v>1336</v>
      </c>
      <c r="GFZ15" s="10"/>
      <c r="GGB15" s="6" t="s">
        <v>1337</v>
      </c>
      <c r="GGC15" s="98" t="s">
        <v>1336</v>
      </c>
      <c r="GGD15" s="10"/>
      <c r="GGF15" s="6" t="s">
        <v>1337</v>
      </c>
      <c r="GGG15" s="98" t="s">
        <v>1336</v>
      </c>
      <c r="GGH15" s="10"/>
      <c r="GGJ15" s="6" t="s">
        <v>1337</v>
      </c>
      <c r="GGK15" s="98" t="s">
        <v>1336</v>
      </c>
      <c r="GGL15" s="10"/>
      <c r="GGN15" s="6" t="s">
        <v>1337</v>
      </c>
      <c r="GGO15" s="98" t="s">
        <v>1336</v>
      </c>
      <c r="GGP15" s="10"/>
      <c r="GGR15" s="6" t="s">
        <v>1337</v>
      </c>
      <c r="GGS15" s="98" t="s">
        <v>1336</v>
      </c>
      <c r="GGT15" s="10"/>
      <c r="GGV15" s="6" t="s">
        <v>1337</v>
      </c>
      <c r="GGW15" s="98" t="s">
        <v>1336</v>
      </c>
      <c r="GGX15" s="10"/>
      <c r="GGZ15" s="6" t="s">
        <v>1337</v>
      </c>
      <c r="GHA15" s="98" t="s">
        <v>1336</v>
      </c>
      <c r="GHB15" s="10"/>
      <c r="GHD15" s="6" t="s">
        <v>1337</v>
      </c>
      <c r="GHE15" s="98" t="s">
        <v>1336</v>
      </c>
      <c r="GHF15" s="10"/>
      <c r="GHH15" s="6" t="s">
        <v>1337</v>
      </c>
      <c r="GHI15" s="98" t="s">
        <v>1336</v>
      </c>
      <c r="GHJ15" s="10"/>
      <c r="GHL15" s="6" t="s">
        <v>1337</v>
      </c>
      <c r="GHM15" s="98" t="s">
        <v>1336</v>
      </c>
      <c r="GHN15" s="10"/>
      <c r="GHP15" s="6" t="s">
        <v>1337</v>
      </c>
      <c r="GHQ15" s="98" t="s">
        <v>1336</v>
      </c>
      <c r="GHR15" s="10"/>
      <c r="GHT15" s="6" t="s">
        <v>1337</v>
      </c>
      <c r="GHU15" s="98" t="s">
        <v>1336</v>
      </c>
      <c r="GHV15" s="10"/>
      <c r="GHX15" s="6" t="s">
        <v>1337</v>
      </c>
      <c r="GHY15" s="98" t="s">
        <v>1336</v>
      </c>
      <c r="GHZ15" s="10"/>
      <c r="GIB15" s="6" t="s">
        <v>1337</v>
      </c>
      <c r="GIC15" s="98" t="s">
        <v>1336</v>
      </c>
      <c r="GID15" s="10"/>
      <c r="GIF15" s="6" t="s">
        <v>1337</v>
      </c>
      <c r="GIG15" s="98" t="s">
        <v>1336</v>
      </c>
      <c r="GIH15" s="10"/>
      <c r="GIJ15" s="6" t="s">
        <v>1337</v>
      </c>
      <c r="GIK15" s="98" t="s">
        <v>1336</v>
      </c>
      <c r="GIL15" s="10"/>
      <c r="GIN15" s="6" t="s">
        <v>1337</v>
      </c>
      <c r="GIO15" s="98" t="s">
        <v>1336</v>
      </c>
      <c r="GIP15" s="10"/>
      <c r="GIR15" s="6" t="s">
        <v>1337</v>
      </c>
      <c r="GIS15" s="98" t="s">
        <v>1336</v>
      </c>
      <c r="GIT15" s="10"/>
      <c r="GIV15" s="6" t="s">
        <v>1337</v>
      </c>
      <c r="GIW15" s="98" t="s">
        <v>1336</v>
      </c>
      <c r="GIX15" s="10"/>
      <c r="GIZ15" s="6" t="s">
        <v>1337</v>
      </c>
      <c r="GJA15" s="98" t="s">
        <v>1336</v>
      </c>
      <c r="GJB15" s="10"/>
      <c r="GJD15" s="6" t="s">
        <v>1337</v>
      </c>
      <c r="GJE15" s="98" t="s">
        <v>1336</v>
      </c>
      <c r="GJF15" s="10"/>
      <c r="GJH15" s="6" t="s">
        <v>1337</v>
      </c>
      <c r="GJI15" s="98" t="s">
        <v>1336</v>
      </c>
      <c r="GJJ15" s="10"/>
      <c r="GJL15" s="6" t="s">
        <v>1337</v>
      </c>
      <c r="GJM15" s="98" t="s">
        <v>1336</v>
      </c>
      <c r="GJN15" s="10"/>
      <c r="GJP15" s="6" t="s">
        <v>1337</v>
      </c>
      <c r="GJQ15" s="98" t="s">
        <v>1336</v>
      </c>
      <c r="GJR15" s="10"/>
      <c r="GJT15" s="6" t="s">
        <v>1337</v>
      </c>
      <c r="GJU15" s="98" t="s">
        <v>1336</v>
      </c>
      <c r="GJV15" s="10"/>
      <c r="GJX15" s="6" t="s">
        <v>1337</v>
      </c>
      <c r="GJY15" s="98" t="s">
        <v>1336</v>
      </c>
      <c r="GJZ15" s="10"/>
      <c r="GKB15" s="6" t="s">
        <v>1337</v>
      </c>
      <c r="GKC15" s="98" t="s">
        <v>1336</v>
      </c>
      <c r="GKD15" s="10"/>
      <c r="GKF15" s="6" t="s">
        <v>1337</v>
      </c>
      <c r="GKG15" s="98" t="s">
        <v>1336</v>
      </c>
      <c r="GKH15" s="10"/>
      <c r="GKJ15" s="6" t="s">
        <v>1337</v>
      </c>
      <c r="GKK15" s="98" t="s">
        <v>1336</v>
      </c>
      <c r="GKL15" s="10"/>
      <c r="GKN15" s="6" t="s">
        <v>1337</v>
      </c>
      <c r="GKO15" s="98" t="s">
        <v>1336</v>
      </c>
      <c r="GKP15" s="10"/>
      <c r="GKR15" s="6" t="s">
        <v>1337</v>
      </c>
      <c r="GKS15" s="98" t="s">
        <v>1336</v>
      </c>
      <c r="GKT15" s="10"/>
      <c r="GKV15" s="6" t="s">
        <v>1337</v>
      </c>
      <c r="GKW15" s="98" t="s">
        <v>1336</v>
      </c>
      <c r="GKX15" s="10"/>
      <c r="GKZ15" s="6" t="s">
        <v>1337</v>
      </c>
      <c r="GLA15" s="98" t="s">
        <v>1336</v>
      </c>
      <c r="GLB15" s="10"/>
      <c r="GLD15" s="6" t="s">
        <v>1337</v>
      </c>
      <c r="GLE15" s="98" t="s">
        <v>1336</v>
      </c>
      <c r="GLF15" s="10"/>
      <c r="GLH15" s="6" t="s">
        <v>1337</v>
      </c>
      <c r="GLI15" s="98" t="s">
        <v>1336</v>
      </c>
      <c r="GLJ15" s="10"/>
      <c r="GLL15" s="6" t="s">
        <v>1337</v>
      </c>
      <c r="GLM15" s="98" t="s">
        <v>1336</v>
      </c>
      <c r="GLN15" s="10"/>
      <c r="GLP15" s="6" t="s">
        <v>1337</v>
      </c>
      <c r="GLQ15" s="98" t="s">
        <v>1336</v>
      </c>
      <c r="GLR15" s="10"/>
      <c r="GLT15" s="6" t="s">
        <v>1337</v>
      </c>
      <c r="GLU15" s="98" t="s">
        <v>1336</v>
      </c>
      <c r="GLV15" s="10"/>
      <c r="GLX15" s="6" t="s">
        <v>1337</v>
      </c>
      <c r="GLY15" s="98" t="s">
        <v>1336</v>
      </c>
      <c r="GLZ15" s="10"/>
      <c r="GMB15" s="6" t="s">
        <v>1337</v>
      </c>
      <c r="GMC15" s="98" t="s">
        <v>1336</v>
      </c>
      <c r="GMD15" s="10"/>
      <c r="GMF15" s="6" t="s">
        <v>1337</v>
      </c>
      <c r="GMG15" s="98" t="s">
        <v>1336</v>
      </c>
      <c r="GMH15" s="10"/>
      <c r="GMJ15" s="6" t="s">
        <v>1337</v>
      </c>
      <c r="GMK15" s="98" t="s">
        <v>1336</v>
      </c>
      <c r="GML15" s="10"/>
      <c r="GMN15" s="6" t="s">
        <v>1337</v>
      </c>
      <c r="GMO15" s="98" t="s">
        <v>1336</v>
      </c>
      <c r="GMP15" s="10"/>
      <c r="GMR15" s="6" t="s">
        <v>1337</v>
      </c>
      <c r="GMS15" s="98" t="s">
        <v>1336</v>
      </c>
      <c r="GMT15" s="10"/>
      <c r="GMV15" s="6" t="s">
        <v>1337</v>
      </c>
      <c r="GMW15" s="98" t="s">
        <v>1336</v>
      </c>
      <c r="GMX15" s="10"/>
      <c r="GMZ15" s="6" t="s">
        <v>1337</v>
      </c>
      <c r="GNA15" s="98" t="s">
        <v>1336</v>
      </c>
      <c r="GNB15" s="10"/>
      <c r="GND15" s="6" t="s">
        <v>1337</v>
      </c>
      <c r="GNE15" s="98" t="s">
        <v>1336</v>
      </c>
      <c r="GNF15" s="10"/>
      <c r="GNH15" s="6" t="s">
        <v>1337</v>
      </c>
      <c r="GNI15" s="98" t="s">
        <v>1336</v>
      </c>
      <c r="GNJ15" s="10"/>
      <c r="GNL15" s="6" t="s">
        <v>1337</v>
      </c>
      <c r="GNM15" s="98" t="s">
        <v>1336</v>
      </c>
      <c r="GNN15" s="10"/>
      <c r="GNP15" s="6" t="s">
        <v>1337</v>
      </c>
      <c r="GNQ15" s="98" t="s">
        <v>1336</v>
      </c>
      <c r="GNR15" s="10"/>
      <c r="GNT15" s="6" t="s">
        <v>1337</v>
      </c>
      <c r="GNU15" s="98" t="s">
        <v>1336</v>
      </c>
      <c r="GNV15" s="10"/>
      <c r="GNX15" s="6" t="s">
        <v>1337</v>
      </c>
      <c r="GNY15" s="98" t="s">
        <v>1336</v>
      </c>
      <c r="GNZ15" s="10"/>
      <c r="GOB15" s="6" t="s">
        <v>1337</v>
      </c>
      <c r="GOC15" s="98" t="s">
        <v>1336</v>
      </c>
      <c r="GOD15" s="10"/>
      <c r="GOF15" s="6" t="s">
        <v>1337</v>
      </c>
      <c r="GOG15" s="98" t="s">
        <v>1336</v>
      </c>
      <c r="GOH15" s="10"/>
      <c r="GOJ15" s="6" t="s">
        <v>1337</v>
      </c>
      <c r="GOK15" s="98" t="s">
        <v>1336</v>
      </c>
      <c r="GOL15" s="10"/>
      <c r="GON15" s="6" t="s">
        <v>1337</v>
      </c>
      <c r="GOO15" s="98" t="s">
        <v>1336</v>
      </c>
      <c r="GOP15" s="10"/>
      <c r="GOR15" s="6" t="s">
        <v>1337</v>
      </c>
      <c r="GOS15" s="98" t="s">
        <v>1336</v>
      </c>
      <c r="GOT15" s="10"/>
      <c r="GOV15" s="6" t="s">
        <v>1337</v>
      </c>
      <c r="GOW15" s="98" t="s">
        <v>1336</v>
      </c>
      <c r="GOX15" s="10"/>
      <c r="GOZ15" s="6" t="s">
        <v>1337</v>
      </c>
      <c r="GPA15" s="98" t="s">
        <v>1336</v>
      </c>
      <c r="GPB15" s="10"/>
      <c r="GPD15" s="6" t="s">
        <v>1337</v>
      </c>
      <c r="GPE15" s="98" t="s">
        <v>1336</v>
      </c>
      <c r="GPF15" s="10"/>
      <c r="GPH15" s="6" t="s">
        <v>1337</v>
      </c>
      <c r="GPI15" s="98" t="s">
        <v>1336</v>
      </c>
      <c r="GPJ15" s="10"/>
      <c r="GPL15" s="6" t="s">
        <v>1337</v>
      </c>
      <c r="GPM15" s="98" t="s">
        <v>1336</v>
      </c>
      <c r="GPN15" s="10"/>
      <c r="GPP15" s="6" t="s">
        <v>1337</v>
      </c>
      <c r="GPQ15" s="98" t="s">
        <v>1336</v>
      </c>
      <c r="GPR15" s="10"/>
      <c r="GPT15" s="6" t="s">
        <v>1337</v>
      </c>
      <c r="GPU15" s="98" t="s">
        <v>1336</v>
      </c>
      <c r="GPV15" s="10"/>
      <c r="GPX15" s="6" t="s">
        <v>1337</v>
      </c>
      <c r="GPY15" s="98" t="s">
        <v>1336</v>
      </c>
      <c r="GPZ15" s="10"/>
      <c r="GQB15" s="6" t="s">
        <v>1337</v>
      </c>
      <c r="GQC15" s="98" t="s">
        <v>1336</v>
      </c>
      <c r="GQD15" s="10"/>
      <c r="GQF15" s="6" t="s">
        <v>1337</v>
      </c>
      <c r="GQG15" s="98" t="s">
        <v>1336</v>
      </c>
      <c r="GQH15" s="10"/>
      <c r="GQJ15" s="6" t="s">
        <v>1337</v>
      </c>
      <c r="GQK15" s="98" t="s">
        <v>1336</v>
      </c>
      <c r="GQL15" s="10"/>
      <c r="GQN15" s="6" t="s">
        <v>1337</v>
      </c>
      <c r="GQO15" s="98" t="s">
        <v>1336</v>
      </c>
      <c r="GQP15" s="10"/>
      <c r="GQR15" s="6" t="s">
        <v>1337</v>
      </c>
      <c r="GQS15" s="98" t="s">
        <v>1336</v>
      </c>
      <c r="GQT15" s="10"/>
      <c r="GQV15" s="6" t="s">
        <v>1337</v>
      </c>
      <c r="GQW15" s="98" t="s">
        <v>1336</v>
      </c>
      <c r="GQX15" s="10"/>
      <c r="GQZ15" s="6" t="s">
        <v>1337</v>
      </c>
      <c r="GRA15" s="98" t="s">
        <v>1336</v>
      </c>
      <c r="GRB15" s="10"/>
      <c r="GRD15" s="6" t="s">
        <v>1337</v>
      </c>
      <c r="GRE15" s="98" t="s">
        <v>1336</v>
      </c>
      <c r="GRF15" s="10"/>
      <c r="GRH15" s="6" t="s">
        <v>1337</v>
      </c>
      <c r="GRI15" s="98" t="s">
        <v>1336</v>
      </c>
      <c r="GRJ15" s="10"/>
      <c r="GRL15" s="6" t="s">
        <v>1337</v>
      </c>
      <c r="GRM15" s="98" t="s">
        <v>1336</v>
      </c>
      <c r="GRN15" s="10"/>
      <c r="GRP15" s="6" t="s">
        <v>1337</v>
      </c>
      <c r="GRQ15" s="98" t="s">
        <v>1336</v>
      </c>
      <c r="GRR15" s="10"/>
      <c r="GRT15" s="6" t="s">
        <v>1337</v>
      </c>
      <c r="GRU15" s="98" t="s">
        <v>1336</v>
      </c>
      <c r="GRV15" s="10"/>
      <c r="GRX15" s="6" t="s">
        <v>1337</v>
      </c>
      <c r="GRY15" s="98" t="s">
        <v>1336</v>
      </c>
      <c r="GRZ15" s="10"/>
      <c r="GSB15" s="6" t="s">
        <v>1337</v>
      </c>
      <c r="GSC15" s="98" t="s">
        <v>1336</v>
      </c>
      <c r="GSD15" s="10"/>
      <c r="GSF15" s="6" t="s">
        <v>1337</v>
      </c>
      <c r="GSG15" s="98" t="s">
        <v>1336</v>
      </c>
      <c r="GSH15" s="10"/>
      <c r="GSJ15" s="6" t="s">
        <v>1337</v>
      </c>
      <c r="GSK15" s="98" t="s">
        <v>1336</v>
      </c>
      <c r="GSL15" s="10"/>
      <c r="GSN15" s="6" t="s">
        <v>1337</v>
      </c>
      <c r="GSO15" s="98" t="s">
        <v>1336</v>
      </c>
      <c r="GSP15" s="10"/>
      <c r="GSR15" s="6" t="s">
        <v>1337</v>
      </c>
      <c r="GSS15" s="98" t="s">
        <v>1336</v>
      </c>
      <c r="GST15" s="10"/>
      <c r="GSV15" s="6" t="s">
        <v>1337</v>
      </c>
      <c r="GSW15" s="98" t="s">
        <v>1336</v>
      </c>
      <c r="GSX15" s="10"/>
      <c r="GSZ15" s="6" t="s">
        <v>1337</v>
      </c>
      <c r="GTA15" s="98" t="s">
        <v>1336</v>
      </c>
      <c r="GTB15" s="10"/>
      <c r="GTD15" s="6" t="s">
        <v>1337</v>
      </c>
      <c r="GTE15" s="98" t="s">
        <v>1336</v>
      </c>
      <c r="GTF15" s="10"/>
      <c r="GTH15" s="6" t="s">
        <v>1337</v>
      </c>
      <c r="GTI15" s="98" t="s">
        <v>1336</v>
      </c>
      <c r="GTJ15" s="10"/>
      <c r="GTL15" s="6" t="s">
        <v>1337</v>
      </c>
      <c r="GTM15" s="98" t="s">
        <v>1336</v>
      </c>
      <c r="GTN15" s="10"/>
      <c r="GTP15" s="6" t="s">
        <v>1337</v>
      </c>
      <c r="GTQ15" s="98" t="s">
        <v>1336</v>
      </c>
      <c r="GTR15" s="10"/>
      <c r="GTT15" s="6" t="s">
        <v>1337</v>
      </c>
      <c r="GTU15" s="98" t="s">
        <v>1336</v>
      </c>
      <c r="GTV15" s="10"/>
      <c r="GTX15" s="6" t="s">
        <v>1337</v>
      </c>
      <c r="GTY15" s="98" t="s">
        <v>1336</v>
      </c>
      <c r="GTZ15" s="10"/>
      <c r="GUB15" s="6" t="s">
        <v>1337</v>
      </c>
      <c r="GUC15" s="98" t="s">
        <v>1336</v>
      </c>
      <c r="GUD15" s="10"/>
      <c r="GUF15" s="6" t="s">
        <v>1337</v>
      </c>
      <c r="GUG15" s="98" t="s">
        <v>1336</v>
      </c>
      <c r="GUH15" s="10"/>
      <c r="GUJ15" s="6" t="s">
        <v>1337</v>
      </c>
      <c r="GUK15" s="98" t="s">
        <v>1336</v>
      </c>
      <c r="GUL15" s="10"/>
      <c r="GUN15" s="6" t="s">
        <v>1337</v>
      </c>
      <c r="GUO15" s="98" t="s">
        <v>1336</v>
      </c>
      <c r="GUP15" s="10"/>
      <c r="GUR15" s="6" t="s">
        <v>1337</v>
      </c>
      <c r="GUS15" s="98" t="s">
        <v>1336</v>
      </c>
      <c r="GUT15" s="10"/>
      <c r="GUV15" s="6" t="s">
        <v>1337</v>
      </c>
      <c r="GUW15" s="98" t="s">
        <v>1336</v>
      </c>
      <c r="GUX15" s="10"/>
      <c r="GUZ15" s="6" t="s">
        <v>1337</v>
      </c>
      <c r="GVA15" s="98" t="s">
        <v>1336</v>
      </c>
      <c r="GVB15" s="10"/>
      <c r="GVD15" s="6" t="s">
        <v>1337</v>
      </c>
      <c r="GVE15" s="98" t="s">
        <v>1336</v>
      </c>
      <c r="GVF15" s="10"/>
      <c r="GVH15" s="6" t="s">
        <v>1337</v>
      </c>
      <c r="GVI15" s="98" t="s">
        <v>1336</v>
      </c>
      <c r="GVJ15" s="10"/>
      <c r="GVL15" s="6" t="s">
        <v>1337</v>
      </c>
      <c r="GVM15" s="98" t="s">
        <v>1336</v>
      </c>
      <c r="GVN15" s="10"/>
      <c r="GVP15" s="6" t="s">
        <v>1337</v>
      </c>
      <c r="GVQ15" s="98" t="s">
        <v>1336</v>
      </c>
      <c r="GVR15" s="10"/>
      <c r="GVT15" s="6" t="s">
        <v>1337</v>
      </c>
      <c r="GVU15" s="98" t="s">
        <v>1336</v>
      </c>
      <c r="GVV15" s="10"/>
      <c r="GVX15" s="6" t="s">
        <v>1337</v>
      </c>
      <c r="GVY15" s="98" t="s">
        <v>1336</v>
      </c>
      <c r="GVZ15" s="10"/>
      <c r="GWB15" s="6" t="s">
        <v>1337</v>
      </c>
      <c r="GWC15" s="98" t="s">
        <v>1336</v>
      </c>
      <c r="GWD15" s="10"/>
      <c r="GWF15" s="6" t="s">
        <v>1337</v>
      </c>
      <c r="GWG15" s="98" t="s">
        <v>1336</v>
      </c>
      <c r="GWH15" s="10"/>
      <c r="GWJ15" s="6" t="s">
        <v>1337</v>
      </c>
      <c r="GWK15" s="98" t="s">
        <v>1336</v>
      </c>
      <c r="GWL15" s="10"/>
      <c r="GWN15" s="6" t="s">
        <v>1337</v>
      </c>
      <c r="GWO15" s="98" t="s">
        <v>1336</v>
      </c>
      <c r="GWP15" s="10"/>
      <c r="GWR15" s="6" t="s">
        <v>1337</v>
      </c>
      <c r="GWS15" s="98" t="s">
        <v>1336</v>
      </c>
      <c r="GWT15" s="10"/>
      <c r="GWV15" s="6" t="s">
        <v>1337</v>
      </c>
      <c r="GWW15" s="98" t="s">
        <v>1336</v>
      </c>
      <c r="GWX15" s="10"/>
      <c r="GWZ15" s="6" t="s">
        <v>1337</v>
      </c>
      <c r="GXA15" s="98" t="s">
        <v>1336</v>
      </c>
      <c r="GXB15" s="10"/>
      <c r="GXD15" s="6" t="s">
        <v>1337</v>
      </c>
      <c r="GXE15" s="98" t="s">
        <v>1336</v>
      </c>
      <c r="GXF15" s="10"/>
      <c r="GXH15" s="6" t="s">
        <v>1337</v>
      </c>
      <c r="GXI15" s="98" t="s">
        <v>1336</v>
      </c>
      <c r="GXJ15" s="10"/>
      <c r="GXL15" s="6" t="s">
        <v>1337</v>
      </c>
      <c r="GXM15" s="98" t="s">
        <v>1336</v>
      </c>
      <c r="GXN15" s="10"/>
      <c r="GXP15" s="6" t="s">
        <v>1337</v>
      </c>
      <c r="GXQ15" s="98" t="s">
        <v>1336</v>
      </c>
      <c r="GXR15" s="10"/>
      <c r="GXT15" s="6" t="s">
        <v>1337</v>
      </c>
      <c r="GXU15" s="98" t="s">
        <v>1336</v>
      </c>
      <c r="GXV15" s="10"/>
      <c r="GXX15" s="6" t="s">
        <v>1337</v>
      </c>
      <c r="GXY15" s="98" t="s">
        <v>1336</v>
      </c>
      <c r="GXZ15" s="10"/>
      <c r="GYB15" s="6" t="s">
        <v>1337</v>
      </c>
      <c r="GYC15" s="98" t="s">
        <v>1336</v>
      </c>
      <c r="GYD15" s="10"/>
      <c r="GYF15" s="6" t="s">
        <v>1337</v>
      </c>
      <c r="GYG15" s="98" t="s">
        <v>1336</v>
      </c>
      <c r="GYH15" s="10"/>
      <c r="GYJ15" s="6" t="s">
        <v>1337</v>
      </c>
      <c r="GYK15" s="98" t="s">
        <v>1336</v>
      </c>
      <c r="GYL15" s="10"/>
      <c r="GYN15" s="6" t="s">
        <v>1337</v>
      </c>
      <c r="GYO15" s="98" t="s">
        <v>1336</v>
      </c>
      <c r="GYP15" s="10"/>
      <c r="GYR15" s="6" t="s">
        <v>1337</v>
      </c>
      <c r="GYS15" s="98" t="s">
        <v>1336</v>
      </c>
      <c r="GYT15" s="10"/>
      <c r="GYV15" s="6" t="s">
        <v>1337</v>
      </c>
      <c r="GYW15" s="98" t="s">
        <v>1336</v>
      </c>
      <c r="GYX15" s="10"/>
      <c r="GYZ15" s="6" t="s">
        <v>1337</v>
      </c>
      <c r="GZA15" s="98" t="s">
        <v>1336</v>
      </c>
      <c r="GZB15" s="10"/>
      <c r="GZD15" s="6" t="s">
        <v>1337</v>
      </c>
      <c r="GZE15" s="98" t="s">
        <v>1336</v>
      </c>
      <c r="GZF15" s="10"/>
      <c r="GZH15" s="6" t="s">
        <v>1337</v>
      </c>
      <c r="GZI15" s="98" t="s">
        <v>1336</v>
      </c>
      <c r="GZJ15" s="10"/>
      <c r="GZL15" s="6" t="s">
        <v>1337</v>
      </c>
      <c r="GZM15" s="98" t="s">
        <v>1336</v>
      </c>
      <c r="GZN15" s="10"/>
      <c r="GZP15" s="6" t="s">
        <v>1337</v>
      </c>
      <c r="GZQ15" s="98" t="s">
        <v>1336</v>
      </c>
      <c r="GZR15" s="10"/>
      <c r="GZT15" s="6" t="s">
        <v>1337</v>
      </c>
      <c r="GZU15" s="98" t="s">
        <v>1336</v>
      </c>
      <c r="GZV15" s="10"/>
      <c r="GZX15" s="6" t="s">
        <v>1337</v>
      </c>
      <c r="GZY15" s="98" t="s">
        <v>1336</v>
      </c>
      <c r="GZZ15" s="10"/>
      <c r="HAB15" s="6" t="s">
        <v>1337</v>
      </c>
      <c r="HAC15" s="98" t="s">
        <v>1336</v>
      </c>
      <c r="HAD15" s="10"/>
      <c r="HAF15" s="6" t="s">
        <v>1337</v>
      </c>
      <c r="HAG15" s="98" t="s">
        <v>1336</v>
      </c>
      <c r="HAH15" s="10"/>
      <c r="HAJ15" s="6" t="s">
        <v>1337</v>
      </c>
      <c r="HAK15" s="98" t="s">
        <v>1336</v>
      </c>
      <c r="HAL15" s="10"/>
      <c r="HAN15" s="6" t="s">
        <v>1337</v>
      </c>
      <c r="HAO15" s="98" t="s">
        <v>1336</v>
      </c>
      <c r="HAP15" s="10"/>
      <c r="HAR15" s="6" t="s">
        <v>1337</v>
      </c>
      <c r="HAS15" s="98" t="s">
        <v>1336</v>
      </c>
      <c r="HAT15" s="10"/>
      <c r="HAV15" s="6" t="s">
        <v>1337</v>
      </c>
      <c r="HAW15" s="98" t="s">
        <v>1336</v>
      </c>
      <c r="HAX15" s="10"/>
      <c r="HAZ15" s="6" t="s">
        <v>1337</v>
      </c>
      <c r="HBA15" s="98" t="s">
        <v>1336</v>
      </c>
      <c r="HBB15" s="10"/>
      <c r="HBD15" s="6" t="s">
        <v>1337</v>
      </c>
      <c r="HBE15" s="98" t="s">
        <v>1336</v>
      </c>
      <c r="HBF15" s="10"/>
      <c r="HBH15" s="6" t="s">
        <v>1337</v>
      </c>
      <c r="HBI15" s="98" t="s">
        <v>1336</v>
      </c>
      <c r="HBJ15" s="10"/>
      <c r="HBL15" s="6" t="s">
        <v>1337</v>
      </c>
      <c r="HBM15" s="98" t="s">
        <v>1336</v>
      </c>
      <c r="HBN15" s="10"/>
      <c r="HBP15" s="6" t="s">
        <v>1337</v>
      </c>
      <c r="HBQ15" s="98" t="s">
        <v>1336</v>
      </c>
      <c r="HBR15" s="10"/>
      <c r="HBT15" s="6" t="s">
        <v>1337</v>
      </c>
      <c r="HBU15" s="98" t="s">
        <v>1336</v>
      </c>
      <c r="HBV15" s="10"/>
      <c r="HBX15" s="6" t="s">
        <v>1337</v>
      </c>
      <c r="HBY15" s="98" t="s">
        <v>1336</v>
      </c>
      <c r="HBZ15" s="10"/>
      <c r="HCB15" s="6" t="s">
        <v>1337</v>
      </c>
      <c r="HCC15" s="98" t="s">
        <v>1336</v>
      </c>
      <c r="HCD15" s="10"/>
      <c r="HCF15" s="6" t="s">
        <v>1337</v>
      </c>
      <c r="HCG15" s="98" t="s">
        <v>1336</v>
      </c>
      <c r="HCH15" s="10"/>
      <c r="HCJ15" s="6" t="s">
        <v>1337</v>
      </c>
      <c r="HCK15" s="98" t="s">
        <v>1336</v>
      </c>
      <c r="HCL15" s="10"/>
      <c r="HCN15" s="6" t="s">
        <v>1337</v>
      </c>
      <c r="HCO15" s="98" t="s">
        <v>1336</v>
      </c>
      <c r="HCP15" s="10"/>
      <c r="HCR15" s="6" t="s">
        <v>1337</v>
      </c>
      <c r="HCS15" s="98" t="s">
        <v>1336</v>
      </c>
      <c r="HCT15" s="10"/>
      <c r="HCV15" s="6" t="s">
        <v>1337</v>
      </c>
      <c r="HCW15" s="98" t="s">
        <v>1336</v>
      </c>
      <c r="HCX15" s="10"/>
      <c r="HCZ15" s="6" t="s">
        <v>1337</v>
      </c>
      <c r="HDA15" s="98" t="s">
        <v>1336</v>
      </c>
      <c r="HDB15" s="10"/>
      <c r="HDD15" s="6" t="s">
        <v>1337</v>
      </c>
      <c r="HDE15" s="98" t="s">
        <v>1336</v>
      </c>
      <c r="HDF15" s="10"/>
      <c r="HDH15" s="6" t="s">
        <v>1337</v>
      </c>
      <c r="HDI15" s="98" t="s">
        <v>1336</v>
      </c>
      <c r="HDJ15" s="10"/>
      <c r="HDL15" s="6" t="s">
        <v>1337</v>
      </c>
      <c r="HDM15" s="98" t="s">
        <v>1336</v>
      </c>
      <c r="HDN15" s="10"/>
      <c r="HDP15" s="6" t="s">
        <v>1337</v>
      </c>
      <c r="HDQ15" s="98" t="s">
        <v>1336</v>
      </c>
      <c r="HDR15" s="10"/>
      <c r="HDT15" s="6" t="s">
        <v>1337</v>
      </c>
      <c r="HDU15" s="98" t="s">
        <v>1336</v>
      </c>
      <c r="HDV15" s="10"/>
      <c r="HDX15" s="6" t="s">
        <v>1337</v>
      </c>
      <c r="HDY15" s="98" t="s">
        <v>1336</v>
      </c>
      <c r="HDZ15" s="10"/>
      <c r="HEB15" s="6" t="s">
        <v>1337</v>
      </c>
      <c r="HEC15" s="98" t="s">
        <v>1336</v>
      </c>
      <c r="HED15" s="10"/>
      <c r="HEF15" s="6" t="s">
        <v>1337</v>
      </c>
      <c r="HEG15" s="98" t="s">
        <v>1336</v>
      </c>
      <c r="HEH15" s="10"/>
      <c r="HEJ15" s="6" t="s">
        <v>1337</v>
      </c>
      <c r="HEK15" s="98" t="s">
        <v>1336</v>
      </c>
      <c r="HEL15" s="10"/>
      <c r="HEN15" s="6" t="s">
        <v>1337</v>
      </c>
      <c r="HEO15" s="98" t="s">
        <v>1336</v>
      </c>
      <c r="HEP15" s="10"/>
      <c r="HER15" s="6" t="s">
        <v>1337</v>
      </c>
      <c r="HES15" s="98" t="s">
        <v>1336</v>
      </c>
      <c r="HET15" s="10"/>
      <c r="HEV15" s="6" t="s">
        <v>1337</v>
      </c>
      <c r="HEW15" s="98" t="s">
        <v>1336</v>
      </c>
      <c r="HEX15" s="10"/>
      <c r="HEZ15" s="6" t="s">
        <v>1337</v>
      </c>
      <c r="HFA15" s="98" t="s">
        <v>1336</v>
      </c>
      <c r="HFB15" s="10"/>
      <c r="HFD15" s="6" t="s">
        <v>1337</v>
      </c>
      <c r="HFE15" s="98" t="s">
        <v>1336</v>
      </c>
      <c r="HFF15" s="10"/>
      <c r="HFH15" s="6" t="s">
        <v>1337</v>
      </c>
      <c r="HFI15" s="98" t="s">
        <v>1336</v>
      </c>
      <c r="HFJ15" s="10"/>
      <c r="HFL15" s="6" t="s">
        <v>1337</v>
      </c>
      <c r="HFM15" s="98" t="s">
        <v>1336</v>
      </c>
      <c r="HFN15" s="10"/>
      <c r="HFP15" s="6" t="s">
        <v>1337</v>
      </c>
      <c r="HFQ15" s="98" t="s">
        <v>1336</v>
      </c>
      <c r="HFR15" s="10"/>
      <c r="HFT15" s="6" t="s">
        <v>1337</v>
      </c>
      <c r="HFU15" s="98" t="s">
        <v>1336</v>
      </c>
      <c r="HFV15" s="10"/>
      <c r="HFX15" s="6" t="s">
        <v>1337</v>
      </c>
      <c r="HFY15" s="98" t="s">
        <v>1336</v>
      </c>
      <c r="HFZ15" s="10"/>
      <c r="HGB15" s="6" t="s">
        <v>1337</v>
      </c>
      <c r="HGC15" s="98" t="s">
        <v>1336</v>
      </c>
      <c r="HGD15" s="10"/>
      <c r="HGF15" s="6" t="s">
        <v>1337</v>
      </c>
      <c r="HGG15" s="98" t="s">
        <v>1336</v>
      </c>
      <c r="HGH15" s="10"/>
      <c r="HGJ15" s="6" t="s">
        <v>1337</v>
      </c>
      <c r="HGK15" s="98" t="s">
        <v>1336</v>
      </c>
      <c r="HGL15" s="10"/>
      <c r="HGN15" s="6" t="s">
        <v>1337</v>
      </c>
      <c r="HGO15" s="98" t="s">
        <v>1336</v>
      </c>
      <c r="HGP15" s="10"/>
      <c r="HGR15" s="6" t="s">
        <v>1337</v>
      </c>
      <c r="HGS15" s="98" t="s">
        <v>1336</v>
      </c>
      <c r="HGT15" s="10"/>
      <c r="HGV15" s="6" t="s">
        <v>1337</v>
      </c>
      <c r="HGW15" s="98" t="s">
        <v>1336</v>
      </c>
      <c r="HGX15" s="10"/>
      <c r="HGZ15" s="6" t="s">
        <v>1337</v>
      </c>
      <c r="HHA15" s="98" t="s">
        <v>1336</v>
      </c>
      <c r="HHB15" s="10"/>
      <c r="HHD15" s="6" t="s">
        <v>1337</v>
      </c>
      <c r="HHE15" s="98" t="s">
        <v>1336</v>
      </c>
      <c r="HHF15" s="10"/>
      <c r="HHH15" s="6" t="s">
        <v>1337</v>
      </c>
      <c r="HHI15" s="98" t="s">
        <v>1336</v>
      </c>
      <c r="HHJ15" s="10"/>
      <c r="HHL15" s="6" t="s">
        <v>1337</v>
      </c>
      <c r="HHM15" s="98" t="s">
        <v>1336</v>
      </c>
      <c r="HHN15" s="10"/>
      <c r="HHP15" s="6" t="s">
        <v>1337</v>
      </c>
      <c r="HHQ15" s="98" t="s">
        <v>1336</v>
      </c>
      <c r="HHR15" s="10"/>
      <c r="HHT15" s="6" t="s">
        <v>1337</v>
      </c>
      <c r="HHU15" s="98" t="s">
        <v>1336</v>
      </c>
      <c r="HHV15" s="10"/>
      <c r="HHX15" s="6" t="s">
        <v>1337</v>
      </c>
      <c r="HHY15" s="98" t="s">
        <v>1336</v>
      </c>
      <c r="HHZ15" s="10"/>
      <c r="HIB15" s="6" t="s">
        <v>1337</v>
      </c>
      <c r="HIC15" s="98" t="s">
        <v>1336</v>
      </c>
      <c r="HID15" s="10"/>
      <c r="HIF15" s="6" t="s">
        <v>1337</v>
      </c>
      <c r="HIG15" s="98" t="s">
        <v>1336</v>
      </c>
      <c r="HIH15" s="10"/>
      <c r="HIJ15" s="6" t="s">
        <v>1337</v>
      </c>
      <c r="HIK15" s="98" t="s">
        <v>1336</v>
      </c>
      <c r="HIL15" s="10"/>
      <c r="HIN15" s="6" t="s">
        <v>1337</v>
      </c>
      <c r="HIO15" s="98" t="s">
        <v>1336</v>
      </c>
      <c r="HIP15" s="10"/>
      <c r="HIR15" s="6" t="s">
        <v>1337</v>
      </c>
      <c r="HIS15" s="98" t="s">
        <v>1336</v>
      </c>
      <c r="HIT15" s="10"/>
      <c r="HIV15" s="6" t="s">
        <v>1337</v>
      </c>
      <c r="HIW15" s="98" t="s">
        <v>1336</v>
      </c>
      <c r="HIX15" s="10"/>
      <c r="HIZ15" s="6" t="s">
        <v>1337</v>
      </c>
      <c r="HJA15" s="98" t="s">
        <v>1336</v>
      </c>
      <c r="HJB15" s="10"/>
      <c r="HJD15" s="6" t="s">
        <v>1337</v>
      </c>
      <c r="HJE15" s="98" t="s">
        <v>1336</v>
      </c>
      <c r="HJF15" s="10"/>
      <c r="HJH15" s="6" t="s">
        <v>1337</v>
      </c>
      <c r="HJI15" s="98" t="s">
        <v>1336</v>
      </c>
      <c r="HJJ15" s="10"/>
      <c r="HJL15" s="6" t="s">
        <v>1337</v>
      </c>
      <c r="HJM15" s="98" t="s">
        <v>1336</v>
      </c>
      <c r="HJN15" s="10"/>
      <c r="HJP15" s="6" t="s">
        <v>1337</v>
      </c>
      <c r="HJQ15" s="98" t="s">
        <v>1336</v>
      </c>
      <c r="HJR15" s="10"/>
      <c r="HJT15" s="6" t="s">
        <v>1337</v>
      </c>
      <c r="HJU15" s="98" t="s">
        <v>1336</v>
      </c>
      <c r="HJV15" s="10"/>
      <c r="HJX15" s="6" t="s">
        <v>1337</v>
      </c>
      <c r="HJY15" s="98" t="s">
        <v>1336</v>
      </c>
      <c r="HJZ15" s="10"/>
      <c r="HKB15" s="6" t="s">
        <v>1337</v>
      </c>
      <c r="HKC15" s="98" t="s">
        <v>1336</v>
      </c>
      <c r="HKD15" s="10"/>
      <c r="HKF15" s="6" t="s">
        <v>1337</v>
      </c>
      <c r="HKG15" s="98" t="s">
        <v>1336</v>
      </c>
      <c r="HKH15" s="10"/>
      <c r="HKJ15" s="6" t="s">
        <v>1337</v>
      </c>
      <c r="HKK15" s="98" t="s">
        <v>1336</v>
      </c>
      <c r="HKL15" s="10"/>
      <c r="HKN15" s="6" t="s">
        <v>1337</v>
      </c>
      <c r="HKO15" s="98" t="s">
        <v>1336</v>
      </c>
      <c r="HKP15" s="10"/>
      <c r="HKR15" s="6" t="s">
        <v>1337</v>
      </c>
      <c r="HKS15" s="98" t="s">
        <v>1336</v>
      </c>
      <c r="HKT15" s="10"/>
      <c r="HKV15" s="6" t="s">
        <v>1337</v>
      </c>
      <c r="HKW15" s="98" t="s">
        <v>1336</v>
      </c>
      <c r="HKX15" s="10"/>
      <c r="HKZ15" s="6" t="s">
        <v>1337</v>
      </c>
      <c r="HLA15" s="98" t="s">
        <v>1336</v>
      </c>
      <c r="HLB15" s="10"/>
      <c r="HLD15" s="6" t="s">
        <v>1337</v>
      </c>
      <c r="HLE15" s="98" t="s">
        <v>1336</v>
      </c>
      <c r="HLF15" s="10"/>
      <c r="HLH15" s="6" t="s">
        <v>1337</v>
      </c>
      <c r="HLI15" s="98" t="s">
        <v>1336</v>
      </c>
      <c r="HLJ15" s="10"/>
      <c r="HLL15" s="6" t="s">
        <v>1337</v>
      </c>
      <c r="HLM15" s="98" t="s">
        <v>1336</v>
      </c>
      <c r="HLN15" s="10"/>
      <c r="HLP15" s="6" t="s">
        <v>1337</v>
      </c>
      <c r="HLQ15" s="98" t="s">
        <v>1336</v>
      </c>
      <c r="HLR15" s="10"/>
      <c r="HLT15" s="6" t="s">
        <v>1337</v>
      </c>
      <c r="HLU15" s="98" t="s">
        <v>1336</v>
      </c>
      <c r="HLV15" s="10"/>
      <c r="HLX15" s="6" t="s">
        <v>1337</v>
      </c>
      <c r="HLY15" s="98" t="s">
        <v>1336</v>
      </c>
      <c r="HLZ15" s="10"/>
      <c r="HMB15" s="6" t="s">
        <v>1337</v>
      </c>
      <c r="HMC15" s="98" t="s">
        <v>1336</v>
      </c>
      <c r="HMD15" s="10"/>
      <c r="HMF15" s="6" t="s">
        <v>1337</v>
      </c>
      <c r="HMG15" s="98" t="s">
        <v>1336</v>
      </c>
      <c r="HMH15" s="10"/>
      <c r="HMJ15" s="6" t="s">
        <v>1337</v>
      </c>
      <c r="HMK15" s="98" t="s">
        <v>1336</v>
      </c>
      <c r="HML15" s="10"/>
      <c r="HMN15" s="6" t="s">
        <v>1337</v>
      </c>
      <c r="HMO15" s="98" t="s">
        <v>1336</v>
      </c>
      <c r="HMP15" s="10"/>
      <c r="HMR15" s="6" t="s">
        <v>1337</v>
      </c>
      <c r="HMS15" s="98" t="s">
        <v>1336</v>
      </c>
      <c r="HMT15" s="10"/>
      <c r="HMV15" s="6" t="s">
        <v>1337</v>
      </c>
      <c r="HMW15" s="98" t="s">
        <v>1336</v>
      </c>
      <c r="HMX15" s="10"/>
      <c r="HMZ15" s="6" t="s">
        <v>1337</v>
      </c>
      <c r="HNA15" s="98" t="s">
        <v>1336</v>
      </c>
      <c r="HNB15" s="10"/>
      <c r="HND15" s="6" t="s">
        <v>1337</v>
      </c>
      <c r="HNE15" s="98" t="s">
        <v>1336</v>
      </c>
      <c r="HNF15" s="10"/>
      <c r="HNH15" s="6" t="s">
        <v>1337</v>
      </c>
      <c r="HNI15" s="98" t="s">
        <v>1336</v>
      </c>
      <c r="HNJ15" s="10"/>
      <c r="HNL15" s="6" t="s">
        <v>1337</v>
      </c>
      <c r="HNM15" s="98" t="s">
        <v>1336</v>
      </c>
      <c r="HNN15" s="10"/>
      <c r="HNP15" s="6" t="s">
        <v>1337</v>
      </c>
      <c r="HNQ15" s="98" t="s">
        <v>1336</v>
      </c>
      <c r="HNR15" s="10"/>
      <c r="HNT15" s="6" t="s">
        <v>1337</v>
      </c>
      <c r="HNU15" s="98" t="s">
        <v>1336</v>
      </c>
      <c r="HNV15" s="10"/>
      <c r="HNX15" s="6" t="s">
        <v>1337</v>
      </c>
      <c r="HNY15" s="98" t="s">
        <v>1336</v>
      </c>
      <c r="HNZ15" s="10"/>
      <c r="HOB15" s="6" t="s">
        <v>1337</v>
      </c>
      <c r="HOC15" s="98" t="s">
        <v>1336</v>
      </c>
      <c r="HOD15" s="10"/>
      <c r="HOF15" s="6" t="s">
        <v>1337</v>
      </c>
      <c r="HOG15" s="98" t="s">
        <v>1336</v>
      </c>
      <c r="HOH15" s="10"/>
      <c r="HOJ15" s="6" t="s">
        <v>1337</v>
      </c>
      <c r="HOK15" s="98" t="s">
        <v>1336</v>
      </c>
      <c r="HOL15" s="10"/>
      <c r="HON15" s="6" t="s">
        <v>1337</v>
      </c>
      <c r="HOO15" s="98" t="s">
        <v>1336</v>
      </c>
      <c r="HOP15" s="10"/>
      <c r="HOR15" s="6" t="s">
        <v>1337</v>
      </c>
      <c r="HOS15" s="98" t="s">
        <v>1336</v>
      </c>
      <c r="HOT15" s="10"/>
      <c r="HOV15" s="6" t="s">
        <v>1337</v>
      </c>
      <c r="HOW15" s="98" t="s">
        <v>1336</v>
      </c>
      <c r="HOX15" s="10"/>
      <c r="HOZ15" s="6" t="s">
        <v>1337</v>
      </c>
      <c r="HPA15" s="98" t="s">
        <v>1336</v>
      </c>
      <c r="HPB15" s="10"/>
      <c r="HPD15" s="6" t="s">
        <v>1337</v>
      </c>
      <c r="HPE15" s="98" t="s">
        <v>1336</v>
      </c>
      <c r="HPF15" s="10"/>
      <c r="HPH15" s="6" t="s">
        <v>1337</v>
      </c>
      <c r="HPI15" s="98" t="s">
        <v>1336</v>
      </c>
      <c r="HPJ15" s="10"/>
      <c r="HPL15" s="6" t="s">
        <v>1337</v>
      </c>
      <c r="HPM15" s="98" t="s">
        <v>1336</v>
      </c>
      <c r="HPN15" s="10"/>
      <c r="HPP15" s="6" t="s">
        <v>1337</v>
      </c>
      <c r="HPQ15" s="98" t="s">
        <v>1336</v>
      </c>
      <c r="HPR15" s="10"/>
      <c r="HPT15" s="6" t="s">
        <v>1337</v>
      </c>
      <c r="HPU15" s="98" t="s">
        <v>1336</v>
      </c>
      <c r="HPV15" s="10"/>
      <c r="HPX15" s="6" t="s">
        <v>1337</v>
      </c>
      <c r="HPY15" s="98" t="s">
        <v>1336</v>
      </c>
      <c r="HPZ15" s="10"/>
      <c r="HQB15" s="6" t="s">
        <v>1337</v>
      </c>
      <c r="HQC15" s="98" t="s">
        <v>1336</v>
      </c>
      <c r="HQD15" s="10"/>
      <c r="HQF15" s="6" t="s">
        <v>1337</v>
      </c>
      <c r="HQG15" s="98" t="s">
        <v>1336</v>
      </c>
      <c r="HQH15" s="10"/>
      <c r="HQJ15" s="6" t="s">
        <v>1337</v>
      </c>
      <c r="HQK15" s="98" t="s">
        <v>1336</v>
      </c>
      <c r="HQL15" s="10"/>
      <c r="HQN15" s="6" t="s">
        <v>1337</v>
      </c>
      <c r="HQO15" s="98" t="s">
        <v>1336</v>
      </c>
      <c r="HQP15" s="10"/>
      <c r="HQR15" s="6" t="s">
        <v>1337</v>
      </c>
      <c r="HQS15" s="98" t="s">
        <v>1336</v>
      </c>
      <c r="HQT15" s="10"/>
      <c r="HQV15" s="6" t="s">
        <v>1337</v>
      </c>
      <c r="HQW15" s="98" t="s">
        <v>1336</v>
      </c>
      <c r="HQX15" s="10"/>
      <c r="HQZ15" s="6" t="s">
        <v>1337</v>
      </c>
      <c r="HRA15" s="98" t="s">
        <v>1336</v>
      </c>
      <c r="HRB15" s="10"/>
      <c r="HRD15" s="6" t="s">
        <v>1337</v>
      </c>
      <c r="HRE15" s="98" t="s">
        <v>1336</v>
      </c>
      <c r="HRF15" s="10"/>
      <c r="HRH15" s="6" t="s">
        <v>1337</v>
      </c>
      <c r="HRI15" s="98" t="s">
        <v>1336</v>
      </c>
      <c r="HRJ15" s="10"/>
      <c r="HRL15" s="6" t="s">
        <v>1337</v>
      </c>
      <c r="HRM15" s="98" t="s">
        <v>1336</v>
      </c>
      <c r="HRN15" s="10"/>
      <c r="HRP15" s="6" t="s">
        <v>1337</v>
      </c>
      <c r="HRQ15" s="98" t="s">
        <v>1336</v>
      </c>
      <c r="HRR15" s="10"/>
      <c r="HRT15" s="6" t="s">
        <v>1337</v>
      </c>
      <c r="HRU15" s="98" t="s">
        <v>1336</v>
      </c>
      <c r="HRV15" s="10"/>
      <c r="HRX15" s="6" t="s">
        <v>1337</v>
      </c>
      <c r="HRY15" s="98" t="s">
        <v>1336</v>
      </c>
      <c r="HRZ15" s="10"/>
      <c r="HSB15" s="6" t="s">
        <v>1337</v>
      </c>
      <c r="HSC15" s="98" t="s">
        <v>1336</v>
      </c>
      <c r="HSD15" s="10"/>
      <c r="HSF15" s="6" t="s">
        <v>1337</v>
      </c>
      <c r="HSG15" s="98" t="s">
        <v>1336</v>
      </c>
      <c r="HSH15" s="10"/>
      <c r="HSJ15" s="6" t="s">
        <v>1337</v>
      </c>
      <c r="HSK15" s="98" t="s">
        <v>1336</v>
      </c>
      <c r="HSL15" s="10"/>
      <c r="HSN15" s="6" t="s">
        <v>1337</v>
      </c>
      <c r="HSO15" s="98" t="s">
        <v>1336</v>
      </c>
      <c r="HSP15" s="10"/>
      <c r="HSR15" s="6" t="s">
        <v>1337</v>
      </c>
      <c r="HSS15" s="98" t="s">
        <v>1336</v>
      </c>
      <c r="HST15" s="10"/>
      <c r="HSV15" s="6" t="s">
        <v>1337</v>
      </c>
      <c r="HSW15" s="98" t="s">
        <v>1336</v>
      </c>
      <c r="HSX15" s="10"/>
      <c r="HSZ15" s="6" t="s">
        <v>1337</v>
      </c>
      <c r="HTA15" s="98" t="s">
        <v>1336</v>
      </c>
      <c r="HTB15" s="10"/>
      <c r="HTD15" s="6" t="s">
        <v>1337</v>
      </c>
      <c r="HTE15" s="98" t="s">
        <v>1336</v>
      </c>
      <c r="HTF15" s="10"/>
      <c r="HTH15" s="6" t="s">
        <v>1337</v>
      </c>
      <c r="HTI15" s="98" t="s">
        <v>1336</v>
      </c>
      <c r="HTJ15" s="10"/>
      <c r="HTL15" s="6" t="s">
        <v>1337</v>
      </c>
      <c r="HTM15" s="98" t="s">
        <v>1336</v>
      </c>
      <c r="HTN15" s="10"/>
      <c r="HTP15" s="6" t="s">
        <v>1337</v>
      </c>
      <c r="HTQ15" s="98" t="s">
        <v>1336</v>
      </c>
      <c r="HTR15" s="10"/>
      <c r="HTT15" s="6" t="s">
        <v>1337</v>
      </c>
      <c r="HTU15" s="98" t="s">
        <v>1336</v>
      </c>
      <c r="HTV15" s="10"/>
      <c r="HTX15" s="6" t="s">
        <v>1337</v>
      </c>
      <c r="HTY15" s="98" t="s">
        <v>1336</v>
      </c>
      <c r="HTZ15" s="10"/>
      <c r="HUB15" s="6" t="s">
        <v>1337</v>
      </c>
      <c r="HUC15" s="98" t="s">
        <v>1336</v>
      </c>
      <c r="HUD15" s="10"/>
      <c r="HUF15" s="6" t="s">
        <v>1337</v>
      </c>
      <c r="HUG15" s="98" t="s">
        <v>1336</v>
      </c>
      <c r="HUH15" s="10"/>
      <c r="HUJ15" s="6" t="s">
        <v>1337</v>
      </c>
      <c r="HUK15" s="98" t="s">
        <v>1336</v>
      </c>
      <c r="HUL15" s="10"/>
      <c r="HUN15" s="6" t="s">
        <v>1337</v>
      </c>
      <c r="HUO15" s="98" t="s">
        <v>1336</v>
      </c>
      <c r="HUP15" s="10"/>
      <c r="HUR15" s="6" t="s">
        <v>1337</v>
      </c>
      <c r="HUS15" s="98" t="s">
        <v>1336</v>
      </c>
      <c r="HUT15" s="10"/>
      <c r="HUV15" s="6" t="s">
        <v>1337</v>
      </c>
      <c r="HUW15" s="98" t="s">
        <v>1336</v>
      </c>
      <c r="HUX15" s="10"/>
      <c r="HUZ15" s="6" t="s">
        <v>1337</v>
      </c>
      <c r="HVA15" s="98" t="s">
        <v>1336</v>
      </c>
      <c r="HVB15" s="10"/>
      <c r="HVD15" s="6" t="s">
        <v>1337</v>
      </c>
      <c r="HVE15" s="98" t="s">
        <v>1336</v>
      </c>
      <c r="HVF15" s="10"/>
      <c r="HVH15" s="6" t="s">
        <v>1337</v>
      </c>
      <c r="HVI15" s="98" t="s">
        <v>1336</v>
      </c>
      <c r="HVJ15" s="10"/>
      <c r="HVL15" s="6" t="s">
        <v>1337</v>
      </c>
      <c r="HVM15" s="98" t="s">
        <v>1336</v>
      </c>
      <c r="HVN15" s="10"/>
      <c r="HVP15" s="6" t="s">
        <v>1337</v>
      </c>
      <c r="HVQ15" s="98" t="s">
        <v>1336</v>
      </c>
      <c r="HVR15" s="10"/>
      <c r="HVT15" s="6" t="s">
        <v>1337</v>
      </c>
      <c r="HVU15" s="98" t="s">
        <v>1336</v>
      </c>
      <c r="HVV15" s="10"/>
      <c r="HVX15" s="6" t="s">
        <v>1337</v>
      </c>
      <c r="HVY15" s="98" t="s">
        <v>1336</v>
      </c>
      <c r="HVZ15" s="10"/>
      <c r="HWB15" s="6" t="s">
        <v>1337</v>
      </c>
      <c r="HWC15" s="98" t="s">
        <v>1336</v>
      </c>
      <c r="HWD15" s="10"/>
      <c r="HWF15" s="6" t="s">
        <v>1337</v>
      </c>
      <c r="HWG15" s="98" t="s">
        <v>1336</v>
      </c>
      <c r="HWH15" s="10"/>
      <c r="HWJ15" s="6" t="s">
        <v>1337</v>
      </c>
      <c r="HWK15" s="98" t="s">
        <v>1336</v>
      </c>
      <c r="HWL15" s="10"/>
      <c r="HWN15" s="6" t="s">
        <v>1337</v>
      </c>
      <c r="HWO15" s="98" t="s">
        <v>1336</v>
      </c>
      <c r="HWP15" s="10"/>
      <c r="HWR15" s="6" t="s">
        <v>1337</v>
      </c>
      <c r="HWS15" s="98" t="s">
        <v>1336</v>
      </c>
      <c r="HWT15" s="10"/>
      <c r="HWV15" s="6" t="s">
        <v>1337</v>
      </c>
      <c r="HWW15" s="98" t="s">
        <v>1336</v>
      </c>
      <c r="HWX15" s="10"/>
      <c r="HWZ15" s="6" t="s">
        <v>1337</v>
      </c>
      <c r="HXA15" s="98" t="s">
        <v>1336</v>
      </c>
      <c r="HXB15" s="10"/>
      <c r="HXD15" s="6" t="s">
        <v>1337</v>
      </c>
      <c r="HXE15" s="98" t="s">
        <v>1336</v>
      </c>
      <c r="HXF15" s="10"/>
      <c r="HXH15" s="6" t="s">
        <v>1337</v>
      </c>
      <c r="HXI15" s="98" t="s">
        <v>1336</v>
      </c>
      <c r="HXJ15" s="10"/>
      <c r="HXL15" s="6" t="s">
        <v>1337</v>
      </c>
      <c r="HXM15" s="98" t="s">
        <v>1336</v>
      </c>
      <c r="HXN15" s="10"/>
      <c r="HXP15" s="6" t="s">
        <v>1337</v>
      </c>
      <c r="HXQ15" s="98" t="s">
        <v>1336</v>
      </c>
      <c r="HXR15" s="10"/>
      <c r="HXT15" s="6" t="s">
        <v>1337</v>
      </c>
      <c r="HXU15" s="98" t="s">
        <v>1336</v>
      </c>
      <c r="HXV15" s="10"/>
      <c r="HXX15" s="6" t="s">
        <v>1337</v>
      </c>
      <c r="HXY15" s="98" t="s">
        <v>1336</v>
      </c>
      <c r="HXZ15" s="10"/>
      <c r="HYB15" s="6" t="s">
        <v>1337</v>
      </c>
      <c r="HYC15" s="98" t="s">
        <v>1336</v>
      </c>
      <c r="HYD15" s="10"/>
      <c r="HYF15" s="6" t="s">
        <v>1337</v>
      </c>
      <c r="HYG15" s="98" t="s">
        <v>1336</v>
      </c>
      <c r="HYH15" s="10"/>
      <c r="HYJ15" s="6" t="s">
        <v>1337</v>
      </c>
      <c r="HYK15" s="98" t="s">
        <v>1336</v>
      </c>
      <c r="HYL15" s="10"/>
      <c r="HYN15" s="6" t="s">
        <v>1337</v>
      </c>
      <c r="HYO15" s="98" t="s">
        <v>1336</v>
      </c>
      <c r="HYP15" s="10"/>
      <c r="HYR15" s="6" t="s">
        <v>1337</v>
      </c>
      <c r="HYS15" s="98" t="s">
        <v>1336</v>
      </c>
      <c r="HYT15" s="10"/>
      <c r="HYV15" s="6" t="s">
        <v>1337</v>
      </c>
      <c r="HYW15" s="98" t="s">
        <v>1336</v>
      </c>
      <c r="HYX15" s="10"/>
      <c r="HYZ15" s="6" t="s">
        <v>1337</v>
      </c>
      <c r="HZA15" s="98" t="s">
        <v>1336</v>
      </c>
      <c r="HZB15" s="10"/>
      <c r="HZD15" s="6" t="s">
        <v>1337</v>
      </c>
      <c r="HZE15" s="98" t="s">
        <v>1336</v>
      </c>
      <c r="HZF15" s="10"/>
      <c r="HZH15" s="6" t="s">
        <v>1337</v>
      </c>
      <c r="HZI15" s="98" t="s">
        <v>1336</v>
      </c>
      <c r="HZJ15" s="10"/>
      <c r="HZL15" s="6" t="s">
        <v>1337</v>
      </c>
      <c r="HZM15" s="98" t="s">
        <v>1336</v>
      </c>
      <c r="HZN15" s="10"/>
      <c r="HZP15" s="6" t="s">
        <v>1337</v>
      </c>
      <c r="HZQ15" s="98" t="s">
        <v>1336</v>
      </c>
      <c r="HZR15" s="10"/>
      <c r="HZT15" s="6" t="s">
        <v>1337</v>
      </c>
      <c r="HZU15" s="98" t="s">
        <v>1336</v>
      </c>
      <c r="HZV15" s="10"/>
      <c r="HZX15" s="6" t="s">
        <v>1337</v>
      </c>
      <c r="HZY15" s="98" t="s">
        <v>1336</v>
      </c>
      <c r="HZZ15" s="10"/>
      <c r="IAB15" s="6" t="s">
        <v>1337</v>
      </c>
      <c r="IAC15" s="98" t="s">
        <v>1336</v>
      </c>
      <c r="IAD15" s="10"/>
      <c r="IAF15" s="6" t="s">
        <v>1337</v>
      </c>
      <c r="IAG15" s="98" t="s">
        <v>1336</v>
      </c>
      <c r="IAH15" s="10"/>
      <c r="IAJ15" s="6" t="s">
        <v>1337</v>
      </c>
      <c r="IAK15" s="98" t="s">
        <v>1336</v>
      </c>
      <c r="IAL15" s="10"/>
      <c r="IAN15" s="6" t="s">
        <v>1337</v>
      </c>
      <c r="IAO15" s="98" t="s">
        <v>1336</v>
      </c>
      <c r="IAP15" s="10"/>
      <c r="IAR15" s="6" t="s">
        <v>1337</v>
      </c>
      <c r="IAS15" s="98" t="s">
        <v>1336</v>
      </c>
      <c r="IAT15" s="10"/>
      <c r="IAV15" s="6" t="s">
        <v>1337</v>
      </c>
      <c r="IAW15" s="98" t="s">
        <v>1336</v>
      </c>
      <c r="IAX15" s="10"/>
      <c r="IAZ15" s="6" t="s">
        <v>1337</v>
      </c>
      <c r="IBA15" s="98" t="s">
        <v>1336</v>
      </c>
      <c r="IBB15" s="10"/>
      <c r="IBD15" s="6" t="s">
        <v>1337</v>
      </c>
      <c r="IBE15" s="98" t="s">
        <v>1336</v>
      </c>
      <c r="IBF15" s="10"/>
      <c r="IBH15" s="6" t="s">
        <v>1337</v>
      </c>
      <c r="IBI15" s="98" t="s">
        <v>1336</v>
      </c>
      <c r="IBJ15" s="10"/>
      <c r="IBL15" s="6" t="s">
        <v>1337</v>
      </c>
      <c r="IBM15" s="98" t="s">
        <v>1336</v>
      </c>
      <c r="IBN15" s="10"/>
      <c r="IBP15" s="6" t="s">
        <v>1337</v>
      </c>
      <c r="IBQ15" s="98" t="s">
        <v>1336</v>
      </c>
      <c r="IBR15" s="10"/>
      <c r="IBT15" s="6" t="s">
        <v>1337</v>
      </c>
      <c r="IBU15" s="98" t="s">
        <v>1336</v>
      </c>
      <c r="IBV15" s="10"/>
      <c r="IBX15" s="6" t="s">
        <v>1337</v>
      </c>
      <c r="IBY15" s="98" t="s">
        <v>1336</v>
      </c>
      <c r="IBZ15" s="10"/>
      <c r="ICB15" s="6" t="s">
        <v>1337</v>
      </c>
      <c r="ICC15" s="98" t="s">
        <v>1336</v>
      </c>
      <c r="ICD15" s="10"/>
      <c r="ICF15" s="6" t="s">
        <v>1337</v>
      </c>
      <c r="ICG15" s="98" t="s">
        <v>1336</v>
      </c>
      <c r="ICH15" s="10"/>
      <c r="ICJ15" s="6" t="s">
        <v>1337</v>
      </c>
      <c r="ICK15" s="98" t="s">
        <v>1336</v>
      </c>
      <c r="ICL15" s="10"/>
      <c r="ICN15" s="6" t="s">
        <v>1337</v>
      </c>
      <c r="ICO15" s="98" t="s">
        <v>1336</v>
      </c>
      <c r="ICP15" s="10"/>
      <c r="ICR15" s="6" t="s">
        <v>1337</v>
      </c>
      <c r="ICS15" s="98" t="s">
        <v>1336</v>
      </c>
      <c r="ICT15" s="10"/>
      <c r="ICV15" s="6" t="s">
        <v>1337</v>
      </c>
      <c r="ICW15" s="98" t="s">
        <v>1336</v>
      </c>
      <c r="ICX15" s="10"/>
      <c r="ICZ15" s="6" t="s">
        <v>1337</v>
      </c>
      <c r="IDA15" s="98" t="s">
        <v>1336</v>
      </c>
      <c r="IDB15" s="10"/>
      <c r="IDD15" s="6" t="s">
        <v>1337</v>
      </c>
      <c r="IDE15" s="98" t="s">
        <v>1336</v>
      </c>
      <c r="IDF15" s="10"/>
      <c r="IDH15" s="6" t="s">
        <v>1337</v>
      </c>
      <c r="IDI15" s="98" t="s">
        <v>1336</v>
      </c>
      <c r="IDJ15" s="10"/>
      <c r="IDL15" s="6" t="s">
        <v>1337</v>
      </c>
      <c r="IDM15" s="98" t="s">
        <v>1336</v>
      </c>
      <c r="IDN15" s="10"/>
      <c r="IDP15" s="6" t="s">
        <v>1337</v>
      </c>
      <c r="IDQ15" s="98" t="s">
        <v>1336</v>
      </c>
      <c r="IDR15" s="10"/>
      <c r="IDT15" s="6" t="s">
        <v>1337</v>
      </c>
      <c r="IDU15" s="98" t="s">
        <v>1336</v>
      </c>
      <c r="IDV15" s="10"/>
      <c r="IDX15" s="6" t="s">
        <v>1337</v>
      </c>
      <c r="IDY15" s="98" t="s">
        <v>1336</v>
      </c>
      <c r="IDZ15" s="10"/>
      <c r="IEB15" s="6" t="s">
        <v>1337</v>
      </c>
      <c r="IEC15" s="98" t="s">
        <v>1336</v>
      </c>
      <c r="IED15" s="10"/>
      <c r="IEF15" s="6" t="s">
        <v>1337</v>
      </c>
      <c r="IEG15" s="98" t="s">
        <v>1336</v>
      </c>
      <c r="IEH15" s="10"/>
      <c r="IEJ15" s="6" t="s">
        <v>1337</v>
      </c>
      <c r="IEK15" s="98" t="s">
        <v>1336</v>
      </c>
      <c r="IEL15" s="10"/>
      <c r="IEN15" s="6" t="s">
        <v>1337</v>
      </c>
      <c r="IEO15" s="98" t="s">
        <v>1336</v>
      </c>
      <c r="IEP15" s="10"/>
      <c r="IER15" s="6" t="s">
        <v>1337</v>
      </c>
      <c r="IES15" s="98" t="s">
        <v>1336</v>
      </c>
      <c r="IET15" s="10"/>
      <c r="IEV15" s="6" t="s">
        <v>1337</v>
      </c>
      <c r="IEW15" s="98" t="s">
        <v>1336</v>
      </c>
      <c r="IEX15" s="10"/>
      <c r="IEZ15" s="6" t="s">
        <v>1337</v>
      </c>
      <c r="IFA15" s="98" t="s">
        <v>1336</v>
      </c>
      <c r="IFB15" s="10"/>
      <c r="IFD15" s="6" t="s">
        <v>1337</v>
      </c>
      <c r="IFE15" s="98" t="s">
        <v>1336</v>
      </c>
      <c r="IFF15" s="10"/>
      <c r="IFH15" s="6" t="s">
        <v>1337</v>
      </c>
      <c r="IFI15" s="98" t="s">
        <v>1336</v>
      </c>
      <c r="IFJ15" s="10"/>
      <c r="IFL15" s="6" t="s">
        <v>1337</v>
      </c>
      <c r="IFM15" s="98" t="s">
        <v>1336</v>
      </c>
      <c r="IFN15" s="10"/>
      <c r="IFP15" s="6" t="s">
        <v>1337</v>
      </c>
      <c r="IFQ15" s="98" t="s">
        <v>1336</v>
      </c>
      <c r="IFR15" s="10"/>
      <c r="IFT15" s="6" t="s">
        <v>1337</v>
      </c>
      <c r="IFU15" s="98" t="s">
        <v>1336</v>
      </c>
      <c r="IFV15" s="10"/>
      <c r="IFX15" s="6" t="s">
        <v>1337</v>
      </c>
      <c r="IFY15" s="98" t="s">
        <v>1336</v>
      </c>
      <c r="IFZ15" s="10"/>
      <c r="IGB15" s="6" t="s">
        <v>1337</v>
      </c>
      <c r="IGC15" s="98" t="s">
        <v>1336</v>
      </c>
      <c r="IGD15" s="10"/>
      <c r="IGF15" s="6" t="s">
        <v>1337</v>
      </c>
      <c r="IGG15" s="98" t="s">
        <v>1336</v>
      </c>
      <c r="IGH15" s="10"/>
      <c r="IGJ15" s="6" t="s">
        <v>1337</v>
      </c>
      <c r="IGK15" s="98" t="s">
        <v>1336</v>
      </c>
      <c r="IGL15" s="10"/>
      <c r="IGN15" s="6" t="s">
        <v>1337</v>
      </c>
      <c r="IGO15" s="98" t="s">
        <v>1336</v>
      </c>
      <c r="IGP15" s="10"/>
      <c r="IGR15" s="6" t="s">
        <v>1337</v>
      </c>
      <c r="IGS15" s="98" t="s">
        <v>1336</v>
      </c>
      <c r="IGT15" s="10"/>
      <c r="IGV15" s="6" t="s">
        <v>1337</v>
      </c>
      <c r="IGW15" s="98" t="s">
        <v>1336</v>
      </c>
      <c r="IGX15" s="10"/>
      <c r="IGZ15" s="6" t="s">
        <v>1337</v>
      </c>
      <c r="IHA15" s="98" t="s">
        <v>1336</v>
      </c>
      <c r="IHB15" s="10"/>
      <c r="IHD15" s="6" t="s">
        <v>1337</v>
      </c>
      <c r="IHE15" s="98" t="s">
        <v>1336</v>
      </c>
      <c r="IHF15" s="10"/>
      <c r="IHH15" s="6" t="s">
        <v>1337</v>
      </c>
      <c r="IHI15" s="98" t="s">
        <v>1336</v>
      </c>
      <c r="IHJ15" s="10"/>
      <c r="IHL15" s="6" t="s">
        <v>1337</v>
      </c>
      <c r="IHM15" s="98" t="s">
        <v>1336</v>
      </c>
      <c r="IHN15" s="10"/>
      <c r="IHP15" s="6" t="s">
        <v>1337</v>
      </c>
      <c r="IHQ15" s="98" t="s">
        <v>1336</v>
      </c>
      <c r="IHR15" s="10"/>
      <c r="IHT15" s="6" t="s">
        <v>1337</v>
      </c>
      <c r="IHU15" s="98" t="s">
        <v>1336</v>
      </c>
      <c r="IHV15" s="10"/>
      <c r="IHX15" s="6" t="s">
        <v>1337</v>
      </c>
      <c r="IHY15" s="98" t="s">
        <v>1336</v>
      </c>
      <c r="IHZ15" s="10"/>
      <c r="IIB15" s="6" t="s">
        <v>1337</v>
      </c>
      <c r="IIC15" s="98" t="s">
        <v>1336</v>
      </c>
      <c r="IID15" s="10"/>
      <c r="IIF15" s="6" t="s">
        <v>1337</v>
      </c>
      <c r="IIG15" s="98" t="s">
        <v>1336</v>
      </c>
      <c r="IIH15" s="10"/>
      <c r="IIJ15" s="6" t="s">
        <v>1337</v>
      </c>
      <c r="IIK15" s="98" t="s">
        <v>1336</v>
      </c>
      <c r="IIL15" s="10"/>
      <c r="IIN15" s="6" t="s">
        <v>1337</v>
      </c>
      <c r="IIO15" s="98" t="s">
        <v>1336</v>
      </c>
      <c r="IIP15" s="10"/>
      <c r="IIR15" s="6" t="s">
        <v>1337</v>
      </c>
      <c r="IIS15" s="98" t="s">
        <v>1336</v>
      </c>
      <c r="IIT15" s="10"/>
      <c r="IIV15" s="6" t="s">
        <v>1337</v>
      </c>
      <c r="IIW15" s="98" t="s">
        <v>1336</v>
      </c>
      <c r="IIX15" s="10"/>
      <c r="IIZ15" s="6" t="s">
        <v>1337</v>
      </c>
      <c r="IJA15" s="98" t="s">
        <v>1336</v>
      </c>
      <c r="IJB15" s="10"/>
      <c r="IJD15" s="6" t="s">
        <v>1337</v>
      </c>
      <c r="IJE15" s="98" t="s">
        <v>1336</v>
      </c>
      <c r="IJF15" s="10"/>
      <c r="IJH15" s="6" t="s">
        <v>1337</v>
      </c>
      <c r="IJI15" s="98" t="s">
        <v>1336</v>
      </c>
      <c r="IJJ15" s="10"/>
      <c r="IJL15" s="6" t="s">
        <v>1337</v>
      </c>
      <c r="IJM15" s="98" t="s">
        <v>1336</v>
      </c>
      <c r="IJN15" s="10"/>
      <c r="IJP15" s="6" t="s">
        <v>1337</v>
      </c>
      <c r="IJQ15" s="98" t="s">
        <v>1336</v>
      </c>
      <c r="IJR15" s="10"/>
      <c r="IJT15" s="6" t="s">
        <v>1337</v>
      </c>
      <c r="IJU15" s="98" t="s">
        <v>1336</v>
      </c>
      <c r="IJV15" s="10"/>
      <c r="IJX15" s="6" t="s">
        <v>1337</v>
      </c>
      <c r="IJY15" s="98" t="s">
        <v>1336</v>
      </c>
      <c r="IJZ15" s="10"/>
      <c r="IKB15" s="6" t="s">
        <v>1337</v>
      </c>
      <c r="IKC15" s="98" t="s">
        <v>1336</v>
      </c>
      <c r="IKD15" s="10"/>
      <c r="IKF15" s="6" t="s">
        <v>1337</v>
      </c>
      <c r="IKG15" s="98" t="s">
        <v>1336</v>
      </c>
      <c r="IKH15" s="10"/>
      <c r="IKJ15" s="6" t="s">
        <v>1337</v>
      </c>
      <c r="IKK15" s="98" t="s">
        <v>1336</v>
      </c>
      <c r="IKL15" s="10"/>
      <c r="IKN15" s="6" t="s">
        <v>1337</v>
      </c>
      <c r="IKO15" s="98" t="s">
        <v>1336</v>
      </c>
      <c r="IKP15" s="10"/>
      <c r="IKR15" s="6" t="s">
        <v>1337</v>
      </c>
      <c r="IKS15" s="98" t="s">
        <v>1336</v>
      </c>
      <c r="IKT15" s="10"/>
      <c r="IKV15" s="6" t="s">
        <v>1337</v>
      </c>
      <c r="IKW15" s="98" t="s">
        <v>1336</v>
      </c>
      <c r="IKX15" s="10"/>
      <c r="IKZ15" s="6" t="s">
        <v>1337</v>
      </c>
      <c r="ILA15" s="98" t="s">
        <v>1336</v>
      </c>
      <c r="ILB15" s="10"/>
      <c r="ILD15" s="6" t="s">
        <v>1337</v>
      </c>
      <c r="ILE15" s="98" t="s">
        <v>1336</v>
      </c>
      <c r="ILF15" s="10"/>
      <c r="ILH15" s="6" t="s">
        <v>1337</v>
      </c>
      <c r="ILI15" s="98" t="s">
        <v>1336</v>
      </c>
      <c r="ILJ15" s="10"/>
      <c r="ILL15" s="6" t="s">
        <v>1337</v>
      </c>
      <c r="ILM15" s="98" t="s">
        <v>1336</v>
      </c>
      <c r="ILN15" s="10"/>
      <c r="ILP15" s="6" t="s">
        <v>1337</v>
      </c>
      <c r="ILQ15" s="98" t="s">
        <v>1336</v>
      </c>
      <c r="ILR15" s="10"/>
      <c r="ILT15" s="6" t="s">
        <v>1337</v>
      </c>
      <c r="ILU15" s="98" t="s">
        <v>1336</v>
      </c>
      <c r="ILV15" s="10"/>
      <c r="ILX15" s="6" t="s">
        <v>1337</v>
      </c>
      <c r="ILY15" s="98" t="s">
        <v>1336</v>
      </c>
      <c r="ILZ15" s="10"/>
      <c r="IMB15" s="6" t="s">
        <v>1337</v>
      </c>
      <c r="IMC15" s="98" t="s">
        <v>1336</v>
      </c>
      <c r="IMD15" s="10"/>
      <c r="IMF15" s="6" t="s">
        <v>1337</v>
      </c>
      <c r="IMG15" s="98" t="s">
        <v>1336</v>
      </c>
      <c r="IMH15" s="10"/>
      <c r="IMJ15" s="6" t="s">
        <v>1337</v>
      </c>
      <c r="IMK15" s="98" t="s">
        <v>1336</v>
      </c>
      <c r="IML15" s="10"/>
      <c r="IMN15" s="6" t="s">
        <v>1337</v>
      </c>
      <c r="IMO15" s="98" t="s">
        <v>1336</v>
      </c>
      <c r="IMP15" s="10"/>
      <c r="IMR15" s="6" t="s">
        <v>1337</v>
      </c>
      <c r="IMS15" s="98" t="s">
        <v>1336</v>
      </c>
      <c r="IMT15" s="10"/>
      <c r="IMV15" s="6" t="s">
        <v>1337</v>
      </c>
      <c r="IMW15" s="98" t="s">
        <v>1336</v>
      </c>
      <c r="IMX15" s="10"/>
      <c r="IMZ15" s="6" t="s">
        <v>1337</v>
      </c>
      <c r="INA15" s="98" t="s">
        <v>1336</v>
      </c>
      <c r="INB15" s="10"/>
      <c r="IND15" s="6" t="s">
        <v>1337</v>
      </c>
      <c r="INE15" s="98" t="s">
        <v>1336</v>
      </c>
      <c r="INF15" s="10"/>
      <c r="INH15" s="6" t="s">
        <v>1337</v>
      </c>
      <c r="INI15" s="98" t="s">
        <v>1336</v>
      </c>
      <c r="INJ15" s="10"/>
      <c r="INL15" s="6" t="s">
        <v>1337</v>
      </c>
      <c r="INM15" s="98" t="s">
        <v>1336</v>
      </c>
      <c r="INN15" s="10"/>
      <c r="INP15" s="6" t="s">
        <v>1337</v>
      </c>
      <c r="INQ15" s="98" t="s">
        <v>1336</v>
      </c>
      <c r="INR15" s="10"/>
      <c r="INT15" s="6" t="s">
        <v>1337</v>
      </c>
      <c r="INU15" s="98" t="s">
        <v>1336</v>
      </c>
      <c r="INV15" s="10"/>
      <c r="INX15" s="6" t="s">
        <v>1337</v>
      </c>
      <c r="INY15" s="98" t="s">
        <v>1336</v>
      </c>
      <c r="INZ15" s="10"/>
      <c r="IOB15" s="6" t="s">
        <v>1337</v>
      </c>
      <c r="IOC15" s="98" t="s">
        <v>1336</v>
      </c>
      <c r="IOD15" s="10"/>
      <c r="IOF15" s="6" t="s">
        <v>1337</v>
      </c>
      <c r="IOG15" s="98" t="s">
        <v>1336</v>
      </c>
      <c r="IOH15" s="10"/>
      <c r="IOJ15" s="6" t="s">
        <v>1337</v>
      </c>
      <c r="IOK15" s="98" t="s">
        <v>1336</v>
      </c>
      <c r="IOL15" s="10"/>
      <c r="ION15" s="6" t="s">
        <v>1337</v>
      </c>
      <c r="IOO15" s="98" t="s">
        <v>1336</v>
      </c>
      <c r="IOP15" s="10"/>
      <c r="IOR15" s="6" t="s">
        <v>1337</v>
      </c>
      <c r="IOS15" s="98" t="s">
        <v>1336</v>
      </c>
      <c r="IOT15" s="10"/>
      <c r="IOV15" s="6" t="s">
        <v>1337</v>
      </c>
      <c r="IOW15" s="98" t="s">
        <v>1336</v>
      </c>
      <c r="IOX15" s="10"/>
      <c r="IOZ15" s="6" t="s">
        <v>1337</v>
      </c>
      <c r="IPA15" s="98" t="s">
        <v>1336</v>
      </c>
      <c r="IPB15" s="10"/>
      <c r="IPD15" s="6" t="s">
        <v>1337</v>
      </c>
      <c r="IPE15" s="98" t="s">
        <v>1336</v>
      </c>
      <c r="IPF15" s="10"/>
      <c r="IPH15" s="6" t="s">
        <v>1337</v>
      </c>
      <c r="IPI15" s="98" t="s">
        <v>1336</v>
      </c>
      <c r="IPJ15" s="10"/>
      <c r="IPL15" s="6" t="s">
        <v>1337</v>
      </c>
      <c r="IPM15" s="98" t="s">
        <v>1336</v>
      </c>
      <c r="IPN15" s="10"/>
      <c r="IPP15" s="6" t="s">
        <v>1337</v>
      </c>
      <c r="IPQ15" s="98" t="s">
        <v>1336</v>
      </c>
      <c r="IPR15" s="10"/>
      <c r="IPT15" s="6" t="s">
        <v>1337</v>
      </c>
      <c r="IPU15" s="98" t="s">
        <v>1336</v>
      </c>
      <c r="IPV15" s="10"/>
      <c r="IPX15" s="6" t="s">
        <v>1337</v>
      </c>
      <c r="IPY15" s="98" t="s">
        <v>1336</v>
      </c>
      <c r="IPZ15" s="10"/>
      <c r="IQB15" s="6" t="s">
        <v>1337</v>
      </c>
      <c r="IQC15" s="98" t="s">
        <v>1336</v>
      </c>
      <c r="IQD15" s="10"/>
      <c r="IQF15" s="6" t="s">
        <v>1337</v>
      </c>
      <c r="IQG15" s="98" t="s">
        <v>1336</v>
      </c>
      <c r="IQH15" s="10"/>
      <c r="IQJ15" s="6" t="s">
        <v>1337</v>
      </c>
      <c r="IQK15" s="98" t="s">
        <v>1336</v>
      </c>
      <c r="IQL15" s="10"/>
      <c r="IQN15" s="6" t="s">
        <v>1337</v>
      </c>
      <c r="IQO15" s="98" t="s">
        <v>1336</v>
      </c>
      <c r="IQP15" s="10"/>
      <c r="IQR15" s="6" t="s">
        <v>1337</v>
      </c>
      <c r="IQS15" s="98" t="s">
        <v>1336</v>
      </c>
      <c r="IQT15" s="10"/>
      <c r="IQV15" s="6" t="s">
        <v>1337</v>
      </c>
      <c r="IQW15" s="98" t="s">
        <v>1336</v>
      </c>
      <c r="IQX15" s="10"/>
      <c r="IQZ15" s="6" t="s">
        <v>1337</v>
      </c>
      <c r="IRA15" s="98" t="s">
        <v>1336</v>
      </c>
      <c r="IRB15" s="10"/>
      <c r="IRD15" s="6" t="s">
        <v>1337</v>
      </c>
      <c r="IRE15" s="98" t="s">
        <v>1336</v>
      </c>
      <c r="IRF15" s="10"/>
      <c r="IRH15" s="6" t="s">
        <v>1337</v>
      </c>
      <c r="IRI15" s="98" t="s">
        <v>1336</v>
      </c>
      <c r="IRJ15" s="10"/>
      <c r="IRL15" s="6" t="s">
        <v>1337</v>
      </c>
      <c r="IRM15" s="98" t="s">
        <v>1336</v>
      </c>
      <c r="IRN15" s="10"/>
      <c r="IRP15" s="6" t="s">
        <v>1337</v>
      </c>
      <c r="IRQ15" s="98" t="s">
        <v>1336</v>
      </c>
      <c r="IRR15" s="10"/>
      <c r="IRT15" s="6" t="s">
        <v>1337</v>
      </c>
      <c r="IRU15" s="98" t="s">
        <v>1336</v>
      </c>
      <c r="IRV15" s="10"/>
      <c r="IRX15" s="6" t="s">
        <v>1337</v>
      </c>
      <c r="IRY15" s="98" t="s">
        <v>1336</v>
      </c>
      <c r="IRZ15" s="10"/>
      <c r="ISB15" s="6" t="s">
        <v>1337</v>
      </c>
      <c r="ISC15" s="98" t="s">
        <v>1336</v>
      </c>
      <c r="ISD15" s="10"/>
      <c r="ISF15" s="6" t="s">
        <v>1337</v>
      </c>
      <c r="ISG15" s="98" t="s">
        <v>1336</v>
      </c>
      <c r="ISH15" s="10"/>
      <c r="ISJ15" s="6" t="s">
        <v>1337</v>
      </c>
      <c r="ISK15" s="98" t="s">
        <v>1336</v>
      </c>
      <c r="ISL15" s="10"/>
      <c r="ISN15" s="6" t="s">
        <v>1337</v>
      </c>
      <c r="ISO15" s="98" t="s">
        <v>1336</v>
      </c>
      <c r="ISP15" s="10"/>
      <c r="ISR15" s="6" t="s">
        <v>1337</v>
      </c>
      <c r="ISS15" s="98" t="s">
        <v>1336</v>
      </c>
      <c r="IST15" s="10"/>
      <c r="ISV15" s="6" t="s">
        <v>1337</v>
      </c>
      <c r="ISW15" s="98" t="s">
        <v>1336</v>
      </c>
      <c r="ISX15" s="10"/>
      <c r="ISZ15" s="6" t="s">
        <v>1337</v>
      </c>
      <c r="ITA15" s="98" t="s">
        <v>1336</v>
      </c>
      <c r="ITB15" s="10"/>
      <c r="ITD15" s="6" t="s">
        <v>1337</v>
      </c>
      <c r="ITE15" s="98" t="s">
        <v>1336</v>
      </c>
      <c r="ITF15" s="10"/>
      <c r="ITH15" s="6" t="s">
        <v>1337</v>
      </c>
      <c r="ITI15" s="98" t="s">
        <v>1336</v>
      </c>
      <c r="ITJ15" s="10"/>
      <c r="ITL15" s="6" t="s">
        <v>1337</v>
      </c>
      <c r="ITM15" s="98" t="s">
        <v>1336</v>
      </c>
      <c r="ITN15" s="10"/>
      <c r="ITP15" s="6" t="s">
        <v>1337</v>
      </c>
      <c r="ITQ15" s="98" t="s">
        <v>1336</v>
      </c>
      <c r="ITR15" s="10"/>
      <c r="ITT15" s="6" t="s">
        <v>1337</v>
      </c>
      <c r="ITU15" s="98" t="s">
        <v>1336</v>
      </c>
      <c r="ITV15" s="10"/>
      <c r="ITX15" s="6" t="s">
        <v>1337</v>
      </c>
      <c r="ITY15" s="98" t="s">
        <v>1336</v>
      </c>
      <c r="ITZ15" s="10"/>
      <c r="IUB15" s="6" t="s">
        <v>1337</v>
      </c>
      <c r="IUC15" s="98" t="s">
        <v>1336</v>
      </c>
      <c r="IUD15" s="10"/>
      <c r="IUF15" s="6" t="s">
        <v>1337</v>
      </c>
      <c r="IUG15" s="98" t="s">
        <v>1336</v>
      </c>
      <c r="IUH15" s="10"/>
      <c r="IUJ15" s="6" t="s">
        <v>1337</v>
      </c>
      <c r="IUK15" s="98" t="s">
        <v>1336</v>
      </c>
      <c r="IUL15" s="10"/>
      <c r="IUN15" s="6" t="s">
        <v>1337</v>
      </c>
      <c r="IUO15" s="98" t="s">
        <v>1336</v>
      </c>
      <c r="IUP15" s="10"/>
      <c r="IUR15" s="6" t="s">
        <v>1337</v>
      </c>
      <c r="IUS15" s="98" t="s">
        <v>1336</v>
      </c>
      <c r="IUT15" s="10"/>
      <c r="IUV15" s="6" t="s">
        <v>1337</v>
      </c>
      <c r="IUW15" s="98" t="s">
        <v>1336</v>
      </c>
      <c r="IUX15" s="10"/>
      <c r="IUZ15" s="6" t="s">
        <v>1337</v>
      </c>
      <c r="IVA15" s="98" t="s">
        <v>1336</v>
      </c>
      <c r="IVB15" s="10"/>
      <c r="IVD15" s="6" t="s">
        <v>1337</v>
      </c>
      <c r="IVE15" s="98" t="s">
        <v>1336</v>
      </c>
      <c r="IVF15" s="10"/>
      <c r="IVH15" s="6" t="s">
        <v>1337</v>
      </c>
      <c r="IVI15" s="98" t="s">
        <v>1336</v>
      </c>
      <c r="IVJ15" s="10"/>
      <c r="IVL15" s="6" t="s">
        <v>1337</v>
      </c>
      <c r="IVM15" s="98" t="s">
        <v>1336</v>
      </c>
      <c r="IVN15" s="10"/>
      <c r="IVP15" s="6" t="s">
        <v>1337</v>
      </c>
      <c r="IVQ15" s="98" t="s">
        <v>1336</v>
      </c>
      <c r="IVR15" s="10"/>
      <c r="IVT15" s="6" t="s">
        <v>1337</v>
      </c>
      <c r="IVU15" s="98" t="s">
        <v>1336</v>
      </c>
      <c r="IVV15" s="10"/>
      <c r="IVX15" s="6" t="s">
        <v>1337</v>
      </c>
      <c r="IVY15" s="98" t="s">
        <v>1336</v>
      </c>
      <c r="IVZ15" s="10"/>
      <c r="IWB15" s="6" t="s">
        <v>1337</v>
      </c>
      <c r="IWC15" s="98" t="s">
        <v>1336</v>
      </c>
      <c r="IWD15" s="10"/>
      <c r="IWF15" s="6" t="s">
        <v>1337</v>
      </c>
      <c r="IWG15" s="98" t="s">
        <v>1336</v>
      </c>
      <c r="IWH15" s="10"/>
      <c r="IWJ15" s="6" t="s">
        <v>1337</v>
      </c>
      <c r="IWK15" s="98" t="s">
        <v>1336</v>
      </c>
      <c r="IWL15" s="10"/>
      <c r="IWN15" s="6" t="s">
        <v>1337</v>
      </c>
      <c r="IWO15" s="98" t="s">
        <v>1336</v>
      </c>
      <c r="IWP15" s="10"/>
      <c r="IWR15" s="6" t="s">
        <v>1337</v>
      </c>
      <c r="IWS15" s="98" t="s">
        <v>1336</v>
      </c>
      <c r="IWT15" s="10"/>
      <c r="IWV15" s="6" t="s">
        <v>1337</v>
      </c>
      <c r="IWW15" s="98" t="s">
        <v>1336</v>
      </c>
      <c r="IWX15" s="10"/>
      <c r="IWZ15" s="6" t="s">
        <v>1337</v>
      </c>
      <c r="IXA15" s="98" t="s">
        <v>1336</v>
      </c>
      <c r="IXB15" s="10"/>
      <c r="IXD15" s="6" t="s">
        <v>1337</v>
      </c>
      <c r="IXE15" s="98" t="s">
        <v>1336</v>
      </c>
      <c r="IXF15" s="10"/>
      <c r="IXH15" s="6" t="s">
        <v>1337</v>
      </c>
      <c r="IXI15" s="98" t="s">
        <v>1336</v>
      </c>
      <c r="IXJ15" s="10"/>
      <c r="IXL15" s="6" t="s">
        <v>1337</v>
      </c>
      <c r="IXM15" s="98" t="s">
        <v>1336</v>
      </c>
      <c r="IXN15" s="10"/>
      <c r="IXP15" s="6" t="s">
        <v>1337</v>
      </c>
      <c r="IXQ15" s="98" t="s">
        <v>1336</v>
      </c>
      <c r="IXR15" s="10"/>
      <c r="IXT15" s="6" t="s">
        <v>1337</v>
      </c>
      <c r="IXU15" s="98" t="s">
        <v>1336</v>
      </c>
      <c r="IXV15" s="10"/>
      <c r="IXX15" s="6" t="s">
        <v>1337</v>
      </c>
      <c r="IXY15" s="98" t="s">
        <v>1336</v>
      </c>
      <c r="IXZ15" s="10"/>
      <c r="IYB15" s="6" t="s">
        <v>1337</v>
      </c>
      <c r="IYC15" s="98" t="s">
        <v>1336</v>
      </c>
      <c r="IYD15" s="10"/>
      <c r="IYF15" s="6" t="s">
        <v>1337</v>
      </c>
      <c r="IYG15" s="98" t="s">
        <v>1336</v>
      </c>
      <c r="IYH15" s="10"/>
      <c r="IYJ15" s="6" t="s">
        <v>1337</v>
      </c>
      <c r="IYK15" s="98" t="s">
        <v>1336</v>
      </c>
      <c r="IYL15" s="10"/>
      <c r="IYN15" s="6" t="s">
        <v>1337</v>
      </c>
      <c r="IYO15" s="98" t="s">
        <v>1336</v>
      </c>
      <c r="IYP15" s="10"/>
      <c r="IYR15" s="6" t="s">
        <v>1337</v>
      </c>
      <c r="IYS15" s="98" t="s">
        <v>1336</v>
      </c>
      <c r="IYT15" s="10"/>
      <c r="IYV15" s="6" t="s">
        <v>1337</v>
      </c>
      <c r="IYW15" s="98" t="s">
        <v>1336</v>
      </c>
      <c r="IYX15" s="10"/>
      <c r="IYZ15" s="6" t="s">
        <v>1337</v>
      </c>
      <c r="IZA15" s="98" t="s">
        <v>1336</v>
      </c>
      <c r="IZB15" s="10"/>
      <c r="IZD15" s="6" t="s">
        <v>1337</v>
      </c>
      <c r="IZE15" s="98" t="s">
        <v>1336</v>
      </c>
      <c r="IZF15" s="10"/>
      <c r="IZH15" s="6" t="s">
        <v>1337</v>
      </c>
      <c r="IZI15" s="98" t="s">
        <v>1336</v>
      </c>
      <c r="IZJ15" s="10"/>
      <c r="IZL15" s="6" t="s">
        <v>1337</v>
      </c>
      <c r="IZM15" s="98" t="s">
        <v>1336</v>
      </c>
      <c r="IZN15" s="10"/>
      <c r="IZP15" s="6" t="s">
        <v>1337</v>
      </c>
      <c r="IZQ15" s="98" t="s">
        <v>1336</v>
      </c>
      <c r="IZR15" s="10"/>
      <c r="IZT15" s="6" t="s">
        <v>1337</v>
      </c>
      <c r="IZU15" s="98" t="s">
        <v>1336</v>
      </c>
      <c r="IZV15" s="10"/>
      <c r="IZX15" s="6" t="s">
        <v>1337</v>
      </c>
      <c r="IZY15" s="98" t="s">
        <v>1336</v>
      </c>
      <c r="IZZ15" s="10"/>
      <c r="JAB15" s="6" t="s">
        <v>1337</v>
      </c>
      <c r="JAC15" s="98" t="s">
        <v>1336</v>
      </c>
      <c r="JAD15" s="10"/>
      <c r="JAF15" s="6" t="s">
        <v>1337</v>
      </c>
      <c r="JAG15" s="98" t="s">
        <v>1336</v>
      </c>
      <c r="JAH15" s="10"/>
      <c r="JAJ15" s="6" t="s">
        <v>1337</v>
      </c>
      <c r="JAK15" s="98" t="s">
        <v>1336</v>
      </c>
      <c r="JAL15" s="10"/>
      <c r="JAN15" s="6" t="s">
        <v>1337</v>
      </c>
      <c r="JAO15" s="98" t="s">
        <v>1336</v>
      </c>
      <c r="JAP15" s="10"/>
      <c r="JAR15" s="6" t="s">
        <v>1337</v>
      </c>
      <c r="JAS15" s="98" t="s">
        <v>1336</v>
      </c>
      <c r="JAT15" s="10"/>
      <c r="JAV15" s="6" t="s">
        <v>1337</v>
      </c>
      <c r="JAW15" s="98" t="s">
        <v>1336</v>
      </c>
      <c r="JAX15" s="10"/>
      <c r="JAZ15" s="6" t="s">
        <v>1337</v>
      </c>
      <c r="JBA15" s="98" t="s">
        <v>1336</v>
      </c>
      <c r="JBB15" s="10"/>
      <c r="JBD15" s="6" t="s">
        <v>1337</v>
      </c>
      <c r="JBE15" s="98" t="s">
        <v>1336</v>
      </c>
      <c r="JBF15" s="10"/>
      <c r="JBH15" s="6" t="s">
        <v>1337</v>
      </c>
      <c r="JBI15" s="98" t="s">
        <v>1336</v>
      </c>
      <c r="JBJ15" s="10"/>
      <c r="JBL15" s="6" t="s">
        <v>1337</v>
      </c>
      <c r="JBM15" s="98" t="s">
        <v>1336</v>
      </c>
      <c r="JBN15" s="10"/>
      <c r="JBP15" s="6" t="s">
        <v>1337</v>
      </c>
      <c r="JBQ15" s="98" t="s">
        <v>1336</v>
      </c>
      <c r="JBR15" s="10"/>
      <c r="JBT15" s="6" t="s">
        <v>1337</v>
      </c>
      <c r="JBU15" s="98" t="s">
        <v>1336</v>
      </c>
      <c r="JBV15" s="10"/>
      <c r="JBX15" s="6" t="s">
        <v>1337</v>
      </c>
      <c r="JBY15" s="98" t="s">
        <v>1336</v>
      </c>
      <c r="JBZ15" s="10"/>
      <c r="JCB15" s="6" t="s">
        <v>1337</v>
      </c>
      <c r="JCC15" s="98" t="s">
        <v>1336</v>
      </c>
      <c r="JCD15" s="10"/>
      <c r="JCF15" s="6" t="s">
        <v>1337</v>
      </c>
      <c r="JCG15" s="98" t="s">
        <v>1336</v>
      </c>
      <c r="JCH15" s="10"/>
      <c r="JCJ15" s="6" t="s">
        <v>1337</v>
      </c>
      <c r="JCK15" s="98" t="s">
        <v>1336</v>
      </c>
      <c r="JCL15" s="10"/>
      <c r="JCN15" s="6" t="s">
        <v>1337</v>
      </c>
      <c r="JCO15" s="98" t="s">
        <v>1336</v>
      </c>
      <c r="JCP15" s="10"/>
      <c r="JCR15" s="6" t="s">
        <v>1337</v>
      </c>
      <c r="JCS15" s="98" t="s">
        <v>1336</v>
      </c>
      <c r="JCT15" s="10"/>
      <c r="JCV15" s="6" t="s">
        <v>1337</v>
      </c>
      <c r="JCW15" s="98" t="s">
        <v>1336</v>
      </c>
      <c r="JCX15" s="10"/>
      <c r="JCZ15" s="6" t="s">
        <v>1337</v>
      </c>
      <c r="JDA15" s="98" t="s">
        <v>1336</v>
      </c>
      <c r="JDB15" s="10"/>
      <c r="JDD15" s="6" t="s">
        <v>1337</v>
      </c>
      <c r="JDE15" s="98" t="s">
        <v>1336</v>
      </c>
      <c r="JDF15" s="10"/>
      <c r="JDH15" s="6" t="s">
        <v>1337</v>
      </c>
      <c r="JDI15" s="98" t="s">
        <v>1336</v>
      </c>
      <c r="JDJ15" s="10"/>
      <c r="JDL15" s="6" t="s">
        <v>1337</v>
      </c>
      <c r="JDM15" s="98" t="s">
        <v>1336</v>
      </c>
      <c r="JDN15" s="10"/>
      <c r="JDP15" s="6" t="s">
        <v>1337</v>
      </c>
      <c r="JDQ15" s="98" t="s">
        <v>1336</v>
      </c>
      <c r="JDR15" s="10"/>
      <c r="JDT15" s="6" t="s">
        <v>1337</v>
      </c>
      <c r="JDU15" s="98" t="s">
        <v>1336</v>
      </c>
      <c r="JDV15" s="10"/>
      <c r="JDX15" s="6" t="s">
        <v>1337</v>
      </c>
      <c r="JDY15" s="98" t="s">
        <v>1336</v>
      </c>
      <c r="JDZ15" s="10"/>
      <c r="JEB15" s="6" t="s">
        <v>1337</v>
      </c>
      <c r="JEC15" s="98" t="s">
        <v>1336</v>
      </c>
      <c r="JED15" s="10"/>
      <c r="JEF15" s="6" t="s">
        <v>1337</v>
      </c>
      <c r="JEG15" s="98" t="s">
        <v>1336</v>
      </c>
      <c r="JEH15" s="10"/>
      <c r="JEJ15" s="6" t="s">
        <v>1337</v>
      </c>
      <c r="JEK15" s="98" t="s">
        <v>1336</v>
      </c>
      <c r="JEL15" s="10"/>
      <c r="JEN15" s="6" t="s">
        <v>1337</v>
      </c>
      <c r="JEO15" s="98" t="s">
        <v>1336</v>
      </c>
      <c r="JEP15" s="10"/>
      <c r="JER15" s="6" t="s">
        <v>1337</v>
      </c>
      <c r="JES15" s="98" t="s">
        <v>1336</v>
      </c>
      <c r="JET15" s="10"/>
      <c r="JEV15" s="6" t="s">
        <v>1337</v>
      </c>
      <c r="JEW15" s="98" t="s">
        <v>1336</v>
      </c>
      <c r="JEX15" s="10"/>
      <c r="JEZ15" s="6" t="s">
        <v>1337</v>
      </c>
      <c r="JFA15" s="98" t="s">
        <v>1336</v>
      </c>
      <c r="JFB15" s="10"/>
      <c r="JFD15" s="6" t="s">
        <v>1337</v>
      </c>
      <c r="JFE15" s="98" t="s">
        <v>1336</v>
      </c>
      <c r="JFF15" s="10"/>
      <c r="JFH15" s="6" t="s">
        <v>1337</v>
      </c>
      <c r="JFI15" s="98" t="s">
        <v>1336</v>
      </c>
      <c r="JFJ15" s="10"/>
      <c r="JFL15" s="6" t="s">
        <v>1337</v>
      </c>
      <c r="JFM15" s="98" t="s">
        <v>1336</v>
      </c>
      <c r="JFN15" s="10"/>
      <c r="JFP15" s="6" t="s">
        <v>1337</v>
      </c>
      <c r="JFQ15" s="98" t="s">
        <v>1336</v>
      </c>
      <c r="JFR15" s="10"/>
      <c r="JFT15" s="6" t="s">
        <v>1337</v>
      </c>
      <c r="JFU15" s="98" t="s">
        <v>1336</v>
      </c>
      <c r="JFV15" s="10"/>
      <c r="JFX15" s="6" t="s">
        <v>1337</v>
      </c>
      <c r="JFY15" s="98" t="s">
        <v>1336</v>
      </c>
      <c r="JFZ15" s="10"/>
      <c r="JGB15" s="6" t="s">
        <v>1337</v>
      </c>
      <c r="JGC15" s="98" t="s">
        <v>1336</v>
      </c>
      <c r="JGD15" s="10"/>
      <c r="JGF15" s="6" t="s">
        <v>1337</v>
      </c>
      <c r="JGG15" s="98" t="s">
        <v>1336</v>
      </c>
      <c r="JGH15" s="10"/>
      <c r="JGJ15" s="6" t="s">
        <v>1337</v>
      </c>
      <c r="JGK15" s="98" t="s">
        <v>1336</v>
      </c>
      <c r="JGL15" s="10"/>
      <c r="JGN15" s="6" t="s">
        <v>1337</v>
      </c>
      <c r="JGO15" s="98" t="s">
        <v>1336</v>
      </c>
      <c r="JGP15" s="10"/>
      <c r="JGR15" s="6" t="s">
        <v>1337</v>
      </c>
      <c r="JGS15" s="98" t="s">
        <v>1336</v>
      </c>
      <c r="JGT15" s="10"/>
      <c r="JGV15" s="6" t="s">
        <v>1337</v>
      </c>
      <c r="JGW15" s="98" t="s">
        <v>1336</v>
      </c>
      <c r="JGX15" s="10"/>
      <c r="JGZ15" s="6" t="s">
        <v>1337</v>
      </c>
      <c r="JHA15" s="98" t="s">
        <v>1336</v>
      </c>
      <c r="JHB15" s="10"/>
      <c r="JHD15" s="6" t="s">
        <v>1337</v>
      </c>
      <c r="JHE15" s="98" t="s">
        <v>1336</v>
      </c>
      <c r="JHF15" s="10"/>
      <c r="JHH15" s="6" t="s">
        <v>1337</v>
      </c>
      <c r="JHI15" s="98" t="s">
        <v>1336</v>
      </c>
      <c r="JHJ15" s="10"/>
      <c r="JHL15" s="6" t="s">
        <v>1337</v>
      </c>
      <c r="JHM15" s="98" t="s">
        <v>1336</v>
      </c>
      <c r="JHN15" s="10"/>
      <c r="JHP15" s="6" t="s">
        <v>1337</v>
      </c>
      <c r="JHQ15" s="98" t="s">
        <v>1336</v>
      </c>
      <c r="JHR15" s="10"/>
      <c r="JHT15" s="6" t="s">
        <v>1337</v>
      </c>
      <c r="JHU15" s="98" t="s">
        <v>1336</v>
      </c>
      <c r="JHV15" s="10"/>
      <c r="JHX15" s="6" t="s">
        <v>1337</v>
      </c>
      <c r="JHY15" s="98" t="s">
        <v>1336</v>
      </c>
      <c r="JHZ15" s="10"/>
      <c r="JIB15" s="6" t="s">
        <v>1337</v>
      </c>
      <c r="JIC15" s="98" t="s">
        <v>1336</v>
      </c>
      <c r="JID15" s="10"/>
      <c r="JIF15" s="6" t="s">
        <v>1337</v>
      </c>
      <c r="JIG15" s="98" t="s">
        <v>1336</v>
      </c>
      <c r="JIH15" s="10"/>
      <c r="JIJ15" s="6" t="s">
        <v>1337</v>
      </c>
      <c r="JIK15" s="98" t="s">
        <v>1336</v>
      </c>
      <c r="JIL15" s="10"/>
      <c r="JIN15" s="6" t="s">
        <v>1337</v>
      </c>
      <c r="JIO15" s="98" t="s">
        <v>1336</v>
      </c>
      <c r="JIP15" s="10"/>
      <c r="JIR15" s="6" t="s">
        <v>1337</v>
      </c>
      <c r="JIS15" s="98" t="s">
        <v>1336</v>
      </c>
      <c r="JIT15" s="10"/>
      <c r="JIV15" s="6" t="s">
        <v>1337</v>
      </c>
      <c r="JIW15" s="98" t="s">
        <v>1336</v>
      </c>
      <c r="JIX15" s="10"/>
      <c r="JIZ15" s="6" t="s">
        <v>1337</v>
      </c>
      <c r="JJA15" s="98" t="s">
        <v>1336</v>
      </c>
      <c r="JJB15" s="10"/>
      <c r="JJD15" s="6" t="s">
        <v>1337</v>
      </c>
      <c r="JJE15" s="98" t="s">
        <v>1336</v>
      </c>
      <c r="JJF15" s="10"/>
      <c r="JJH15" s="6" t="s">
        <v>1337</v>
      </c>
      <c r="JJI15" s="98" t="s">
        <v>1336</v>
      </c>
      <c r="JJJ15" s="10"/>
      <c r="JJL15" s="6" t="s">
        <v>1337</v>
      </c>
      <c r="JJM15" s="98" t="s">
        <v>1336</v>
      </c>
      <c r="JJN15" s="10"/>
      <c r="JJP15" s="6" t="s">
        <v>1337</v>
      </c>
      <c r="JJQ15" s="98" t="s">
        <v>1336</v>
      </c>
      <c r="JJR15" s="10"/>
      <c r="JJT15" s="6" t="s">
        <v>1337</v>
      </c>
      <c r="JJU15" s="98" t="s">
        <v>1336</v>
      </c>
      <c r="JJV15" s="10"/>
      <c r="JJX15" s="6" t="s">
        <v>1337</v>
      </c>
      <c r="JJY15" s="98" t="s">
        <v>1336</v>
      </c>
      <c r="JJZ15" s="10"/>
      <c r="JKB15" s="6" t="s">
        <v>1337</v>
      </c>
      <c r="JKC15" s="98" t="s">
        <v>1336</v>
      </c>
      <c r="JKD15" s="10"/>
      <c r="JKF15" s="6" t="s">
        <v>1337</v>
      </c>
      <c r="JKG15" s="98" t="s">
        <v>1336</v>
      </c>
      <c r="JKH15" s="10"/>
      <c r="JKJ15" s="6" t="s">
        <v>1337</v>
      </c>
      <c r="JKK15" s="98" t="s">
        <v>1336</v>
      </c>
      <c r="JKL15" s="10"/>
      <c r="JKN15" s="6" t="s">
        <v>1337</v>
      </c>
      <c r="JKO15" s="98" t="s">
        <v>1336</v>
      </c>
      <c r="JKP15" s="10"/>
      <c r="JKR15" s="6" t="s">
        <v>1337</v>
      </c>
      <c r="JKS15" s="98" t="s">
        <v>1336</v>
      </c>
      <c r="JKT15" s="10"/>
      <c r="JKV15" s="6" t="s">
        <v>1337</v>
      </c>
      <c r="JKW15" s="98" t="s">
        <v>1336</v>
      </c>
      <c r="JKX15" s="10"/>
      <c r="JKZ15" s="6" t="s">
        <v>1337</v>
      </c>
      <c r="JLA15" s="98" t="s">
        <v>1336</v>
      </c>
      <c r="JLB15" s="10"/>
      <c r="JLD15" s="6" t="s">
        <v>1337</v>
      </c>
      <c r="JLE15" s="98" t="s">
        <v>1336</v>
      </c>
      <c r="JLF15" s="10"/>
      <c r="JLH15" s="6" t="s">
        <v>1337</v>
      </c>
      <c r="JLI15" s="98" t="s">
        <v>1336</v>
      </c>
      <c r="JLJ15" s="10"/>
      <c r="JLL15" s="6" t="s">
        <v>1337</v>
      </c>
      <c r="JLM15" s="98" t="s">
        <v>1336</v>
      </c>
      <c r="JLN15" s="10"/>
      <c r="JLP15" s="6" t="s">
        <v>1337</v>
      </c>
      <c r="JLQ15" s="98" t="s">
        <v>1336</v>
      </c>
      <c r="JLR15" s="10"/>
      <c r="JLT15" s="6" t="s">
        <v>1337</v>
      </c>
      <c r="JLU15" s="98" t="s">
        <v>1336</v>
      </c>
      <c r="JLV15" s="10"/>
      <c r="JLX15" s="6" t="s">
        <v>1337</v>
      </c>
      <c r="JLY15" s="98" t="s">
        <v>1336</v>
      </c>
      <c r="JLZ15" s="10"/>
      <c r="JMB15" s="6" t="s">
        <v>1337</v>
      </c>
      <c r="JMC15" s="98" t="s">
        <v>1336</v>
      </c>
      <c r="JMD15" s="10"/>
      <c r="JMF15" s="6" t="s">
        <v>1337</v>
      </c>
      <c r="JMG15" s="98" t="s">
        <v>1336</v>
      </c>
      <c r="JMH15" s="10"/>
      <c r="JMJ15" s="6" t="s">
        <v>1337</v>
      </c>
      <c r="JMK15" s="98" t="s">
        <v>1336</v>
      </c>
      <c r="JML15" s="10"/>
      <c r="JMN15" s="6" t="s">
        <v>1337</v>
      </c>
      <c r="JMO15" s="98" t="s">
        <v>1336</v>
      </c>
      <c r="JMP15" s="10"/>
      <c r="JMR15" s="6" t="s">
        <v>1337</v>
      </c>
      <c r="JMS15" s="98" t="s">
        <v>1336</v>
      </c>
      <c r="JMT15" s="10"/>
      <c r="JMV15" s="6" t="s">
        <v>1337</v>
      </c>
      <c r="JMW15" s="98" t="s">
        <v>1336</v>
      </c>
      <c r="JMX15" s="10"/>
      <c r="JMZ15" s="6" t="s">
        <v>1337</v>
      </c>
      <c r="JNA15" s="98" t="s">
        <v>1336</v>
      </c>
      <c r="JNB15" s="10"/>
      <c r="JND15" s="6" t="s">
        <v>1337</v>
      </c>
      <c r="JNE15" s="98" t="s">
        <v>1336</v>
      </c>
      <c r="JNF15" s="10"/>
      <c r="JNH15" s="6" t="s">
        <v>1337</v>
      </c>
      <c r="JNI15" s="98" t="s">
        <v>1336</v>
      </c>
      <c r="JNJ15" s="10"/>
      <c r="JNL15" s="6" t="s">
        <v>1337</v>
      </c>
      <c r="JNM15" s="98" t="s">
        <v>1336</v>
      </c>
      <c r="JNN15" s="10"/>
      <c r="JNP15" s="6" t="s">
        <v>1337</v>
      </c>
      <c r="JNQ15" s="98" t="s">
        <v>1336</v>
      </c>
      <c r="JNR15" s="10"/>
      <c r="JNT15" s="6" t="s">
        <v>1337</v>
      </c>
      <c r="JNU15" s="98" t="s">
        <v>1336</v>
      </c>
      <c r="JNV15" s="10"/>
      <c r="JNX15" s="6" t="s">
        <v>1337</v>
      </c>
      <c r="JNY15" s="98" t="s">
        <v>1336</v>
      </c>
      <c r="JNZ15" s="10"/>
      <c r="JOB15" s="6" t="s">
        <v>1337</v>
      </c>
      <c r="JOC15" s="98" t="s">
        <v>1336</v>
      </c>
      <c r="JOD15" s="10"/>
      <c r="JOF15" s="6" t="s">
        <v>1337</v>
      </c>
      <c r="JOG15" s="98" t="s">
        <v>1336</v>
      </c>
      <c r="JOH15" s="10"/>
      <c r="JOJ15" s="6" t="s">
        <v>1337</v>
      </c>
      <c r="JOK15" s="98" t="s">
        <v>1336</v>
      </c>
      <c r="JOL15" s="10"/>
      <c r="JON15" s="6" t="s">
        <v>1337</v>
      </c>
      <c r="JOO15" s="98" t="s">
        <v>1336</v>
      </c>
      <c r="JOP15" s="10"/>
      <c r="JOR15" s="6" t="s">
        <v>1337</v>
      </c>
      <c r="JOS15" s="98" t="s">
        <v>1336</v>
      </c>
      <c r="JOT15" s="10"/>
      <c r="JOV15" s="6" t="s">
        <v>1337</v>
      </c>
      <c r="JOW15" s="98" t="s">
        <v>1336</v>
      </c>
      <c r="JOX15" s="10"/>
      <c r="JOZ15" s="6" t="s">
        <v>1337</v>
      </c>
      <c r="JPA15" s="98" t="s">
        <v>1336</v>
      </c>
      <c r="JPB15" s="10"/>
      <c r="JPD15" s="6" t="s">
        <v>1337</v>
      </c>
      <c r="JPE15" s="98" t="s">
        <v>1336</v>
      </c>
      <c r="JPF15" s="10"/>
      <c r="JPH15" s="6" t="s">
        <v>1337</v>
      </c>
      <c r="JPI15" s="98" t="s">
        <v>1336</v>
      </c>
      <c r="JPJ15" s="10"/>
      <c r="JPL15" s="6" t="s">
        <v>1337</v>
      </c>
      <c r="JPM15" s="98" t="s">
        <v>1336</v>
      </c>
      <c r="JPN15" s="10"/>
      <c r="JPP15" s="6" t="s">
        <v>1337</v>
      </c>
      <c r="JPQ15" s="98" t="s">
        <v>1336</v>
      </c>
      <c r="JPR15" s="10"/>
      <c r="JPT15" s="6" t="s">
        <v>1337</v>
      </c>
      <c r="JPU15" s="98" t="s">
        <v>1336</v>
      </c>
      <c r="JPV15" s="10"/>
      <c r="JPX15" s="6" t="s">
        <v>1337</v>
      </c>
      <c r="JPY15" s="98" t="s">
        <v>1336</v>
      </c>
      <c r="JPZ15" s="10"/>
      <c r="JQB15" s="6" t="s">
        <v>1337</v>
      </c>
      <c r="JQC15" s="98" t="s">
        <v>1336</v>
      </c>
      <c r="JQD15" s="10"/>
      <c r="JQF15" s="6" t="s">
        <v>1337</v>
      </c>
      <c r="JQG15" s="98" t="s">
        <v>1336</v>
      </c>
      <c r="JQH15" s="10"/>
      <c r="JQJ15" s="6" t="s">
        <v>1337</v>
      </c>
      <c r="JQK15" s="98" t="s">
        <v>1336</v>
      </c>
      <c r="JQL15" s="10"/>
      <c r="JQN15" s="6" t="s">
        <v>1337</v>
      </c>
      <c r="JQO15" s="98" t="s">
        <v>1336</v>
      </c>
      <c r="JQP15" s="10"/>
      <c r="JQR15" s="6" t="s">
        <v>1337</v>
      </c>
      <c r="JQS15" s="98" t="s">
        <v>1336</v>
      </c>
      <c r="JQT15" s="10"/>
      <c r="JQV15" s="6" t="s">
        <v>1337</v>
      </c>
      <c r="JQW15" s="98" t="s">
        <v>1336</v>
      </c>
      <c r="JQX15" s="10"/>
      <c r="JQZ15" s="6" t="s">
        <v>1337</v>
      </c>
      <c r="JRA15" s="98" t="s">
        <v>1336</v>
      </c>
      <c r="JRB15" s="10"/>
      <c r="JRD15" s="6" t="s">
        <v>1337</v>
      </c>
      <c r="JRE15" s="98" t="s">
        <v>1336</v>
      </c>
      <c r="JRF15" s="10"/>
      <c r="JRH15" s="6" t="s">
        <v>1337</v>
      </c>
      <c r="JRI15" s="98" t="s">
        <v>1336</v>
      </c>
      <c r="JRJ15" s="10"/>
      <c r="JRL15" s="6" t="s">
        <v>1337</v>
      </c>
      <c r="JRM15" s="98" t="s">
        <v>1336</v>
      </c>
      <c r="JRN15" s="10"/>
      <c r="JRP15" s="6" t="s">
        <v>1337</v>
      </c>
      <c r="JRQ15" s="98" t="s">
        <v>1336</v>
      </c>
      <c r="JRR15" s="10"/>
      <c r="JRT15" s="6" t="s">
        <v>1337</v>
      </c>
      <c r="JRU15" s="98" t="s">
        <v>1336</v>
      </c>
      <c r="JRV15" s="10"/>
      <c r="JRX15" s="6" t="s">
        <v>1337</v>
      </c>
      <c r="JRY15" s="98" t="s">
        <v>1336</v>
      </c>
      <c r="JRZ15" s="10"/>
      <c r="JSB15" s="6" t="s">
        <v>1337</v>
      </c>
      <c r="JSC15" s="98" t="s">
        <v>1336</v>
      </c>
      <c r="JSD15" s="10"/>
      <c r="JSF15" s="6" t="s">
        <v>1337</v>
      </c>
      <c r="JSG15" s="98" t="s">
        <v>1336</v>
      </c>
      <c r="JSH15" s="10"/>
      <c r="JSJ15" s="6" t="s">
        <v>1337</v>
      </c>
      <c r="JSK15" s="98" t="s">
        <v>1336</v>
      </c>
      <c r="JSL15" s="10"/>
      <c r="JSN15" s="6" t="s">
        <v>1337</v>
      </c>
      <c r="JSO15" s="98" t="s">
        <v>1336</v>
      </c>
      <c r="JSP15" s="10"/>
      <c r="JSR15" s="6" t="s">
        <v>1337</v>
      </c>
      <c r="JSS15" s="98" t="s">
        <v>1336</v>
      </c>
      <c r="JST15" s="10"/>
      <c r="JSV15" s="6" t="s">
        <v>1337</v>
      </c>
      <c r="JSW15" s="98" t="s">
        <v>1336</v>
      </c>
      <c r="JSX15" s="10"/>
      <c r="JSZ15" s="6" t="s">
        <v>1337</v>
      </c>
      <c r="JTA15" s="98" t="s">
        <v>1336</v>
      </c>
      <c r="JTB15" s="10"/>
      <c r="JTD15" s="6" t="s">
        <v>1337</v>
      </c>
      <c r="JTE15" s="98" t="s">
        <v>1336</v>
      </c>
      <c r="JTF15" s="10"/>
      <c r="JTH15" s="6" t="s">
        <v>1337</v>
      </c>
      <c r="JTI15" s="98" t="s">
        <v>1336</v>
      </c>
      <c r="JTJ15" s="10"/>
      <c r="JTL15" s="6" t="s">
        <v>1337</v>
      </c>
      <c r="JTM15" s="98" t="s">
        <v>1336</v>
      </c>
      <c r="JTN15" s="10"/>
      <c r="JTP15" s="6" t="s">
        <v>1337</v>
      </c>
      <c r="JTQ15" s="98" t="s">
        <v>1336</v>
      </c>
      <c r="JTR15" s="10"/>
      <c r="JTT15" s="6" t="s">
        <v>1337</v>
      </c>
      <c r="JTU15" s="98" t="s">
        <v>1336</v>
      </c>
      <c r="JTV15" s="10"/>
      <c r="JTX15" s="6" t="s">
        <v>1337</v>
      </c>
      <c r="JTY15" s="98" t="s">
        <v>1336</v>
      </c>
      <c r="JTZ15" s="10"/>
      <c r="JUB15" s="6" t="s">
        <v>1337</v>
      </c>
      <c r="JUC15" s="98" t="s">
        <v>1336</v>
      </c>
      <c r="JUD15" s="10"/>
      <c r="JUF15" s="6" t="s">
        <v>1337</v>
      </c>
      <c r="JUG15" s="98" t="s">
        <v>1336</v>
      </c>
      <c r="JUH15" s="10"/>
      <c r="JUJ15" s="6" t="s">
        <v>1337</v>
      </c>
      <c r="JUK15" s="98" t="s">
        <v>1336</v>
      </c>
      <c r="JUL15" s="10"/>
      <c r="JUN15" s="6" t="s">
        <v>1337</v>
      </c>
      <c r="JUO15" s="98" t="s">
        <v>1336</v>
      </c>
      <c r="JUP15" s="10"/>
      <c r="JUR15" s="6" t="s">
        <v>1337</v>
      </c>
      <c r="JUS15" s="98" t="s">
        <v>1336</v>
      </c>
      <c r="JUT15" s="10"/>
      <c r="JUV15" s="6" t="s">
        <v>1337</v>
      </c>
      <c r="JUW15" s="98" t="s">
        <v>1336</v>
      </c>
      <c r="JUX15" s="10"/>
      <c r="JUZ15" s="6" t="s">
        <v>1337</v>
      </c>
      <c r="JVA15" s="98" t="s">
        <v>1336</v>
      </c>
      <c r="JVB15" s="10"/>
      <c r="JVD15" s="6" t="s">
        <v>1337</v>
      </c>
      <c r="JVE15" s="98" t="s">
        <v>1336</v>
      </c>
      <c r="JVF15" s="10"/>
      <c r="JVH15" s="6" t="s">
        <v>1337</v>
      </c>
      <c r="JVI15" s="98" t="s">
        <v>1336</v>
      </c>
      <c r="JVJ15" s="10"/>
      <c r="JVL15" s="6" t="s">
        <v>1337</v>
      </c>
      <c r="JVM15" s="98" t="s">
        <v>1336</v>
      </c>
      <c r="JVN15" s="10"/>
      <c r="JVP15" s="6" t="s">
        <v>1337</v>
      </c>
      <c r="JVQ15" s="98" t="s">
        <v>1336</v>
      </c>
      <c r="JVR15" s="10"/>
      <c r="JVT15" s="6" t="s">
        <v>1337</v>
      </c>
      <c r="JVU15" s="98" t="s">
        <v>1336</v>
      </c>
      <c r="JVV15" s="10"/>
      <c r="JVX15" s="6" t="s">
        <v>1337</v>
      </c>
      <c r="JVY15" s="98" t="s">
        <v>1336</v>
      </c>
      <c r="JVZ15" s="10"/>
      <c r="JWB15" s="6" t="s">
        <v>1337</v>
      </c>
      <c r="JWC15" s="98" t="s">
        <v>1336</v>
      </c>
      <c r="JWD15" s="10"/>
      <c r="JWF15" s="6" t="s">
        <v>1337</v>
      </c>
      <c r="JWG15" s="98" t="s">
        <v>1336</v>
      </c>
      <c r="JWH15" s="10"/>
      <c r="JWJ15" s="6" t="s">
        <v>1337</v>
      </c>
      <c r="JWK15" s="98" t="s">
        <v>1336</v>
      </c>
      <c r="JWL15" s="10"/>
      <c r="JWN15" s="6" t="s">
        <v>1337</v>
      </c>
      <c r="JWO15" s="98" t="s">
        <v>1336</v>
      </c>
      <c r="JWP15" s="10"/>
      <c r="JWR15" s="6" t="s">
        <v>1337</v>
      </c>
      <c r="JWS15" s="98" t="s">
        <v>1336</v>
      </c>
      <c r="JWT15" s="10"/>
      <c r="JWV15" s="6" t="s">
        <v>1337</v>
      </c>
      <c r="JWW15" s="98" t="s">
        <v>1336</v>
      </c>
      <c r="JWX15" s="10"/>
      <c r="JWZ15" s="6" t="s">
        <v>1337</v>
      </c>
      <c r="JXA15" s="98" t="s">
        <v>1336</v>
      </c>
      <c r="JXB15" s="10"/>
      <c r="JXD15" s="6" t="s">
        <v>1337</v>
      </c>
      <c r="JXE15" s="98" t="s">
        <v>1336</v>
      </c>
      <c r="JXF15" s="10"/>
      <c r="JXH15" s="6" t="s">
        <v>1337</v>
      </c>
      <c r="JXI15" s="98" t="s">
        <v>1336</v>
      </c>
      <c r="JXJ15" s="10"/>
      <c r="JXL15" s="6" t="s">
        <v>1337</v>
      </c>
      <c r="JXM15" s="98" t="s">
        <v>1336</v>
      </c>
      <c r="JXN15" s="10"/>
      <c r="JXP15" s="6" t="s">
        <v>1337</v>
      </c>
      <c r="JXQ15" s="98" t="s">
        <v>1336</v>
      </c>
      <c r="JXR15" s="10"/>
      <c r="JXT15" s="6" t="s">
        <v>1337</v>
      </c>
      <c r="JXU15" s="98" t="s">
        <v>1336</v>
      </c>
      <c r="JXV15" s="10"/>
      <c r="JXX15" s="6" t="s">
        <v>1337</v>
      </c>
      <c r="JXY15" s="98" t="s">
        <v>1336</v>
      </c>
      <c r="JXZ15" s="10"/>
      <c r="JYB15" s="6" t="s">
        <v>1337</v>
      </c>
      <c r="JYC15" s="98" t="s">
        <v>1336</v>
      </c>
      <c r="JYD15" s="10"/>
      <c r="JYF15" s="6" t="s">
        <v>1337</v>
      </c>
      <c r="JYG15" s="98" t="s">
        <v>1336</v>
      </c>
      <c r="JYH15" s="10"/>
      <c r="JYJ15" s="6" t="s">
        <v>1337</v>
      </c>
      <c r="JYK15" s="98" t="s">
        <v>1336</v>
      </c>
      <c r="JYL15" s="10"/>
      <c r="JYN15" s="6" t="s">
        <v>1337</v>
      </c>
      <c r="JYO15" s="98" t="s">
        <v>1336</v>
      </c>
      <c r="JYP15" s="10"/>
      <c r="JYR15" s="6" t="s">
        <v>1337</v>
      </c>
      <c r="JYS15" s="98" t="s">
        <v>1336</v>
      </c>
      <c r="JYT15" s="10"/>
      <c r="JYV15" s="6" t="s">
        <v>1337</v>
      </c>
      <c r="JYW15" s="98" t="s">
        <v>1336</v>
      </c>
      <c r="JYX15" s="10"/>
      <c r="JYZ15" s="6" t="s">
        <v>1337</v>
      </c>
      <c r="JZA15" s="98" t="s">
        <v>1336</v>
      </c>
      <c r="JZB15" s="10"/>
      <c r="JZD15" s="6" t="s">
        <v>1337</v>
      </c>
      <c r="JZE15" s="98" t="s">
        <v>1336</v>
      </c>
      <c r="JZF15" s="10"/>
      <c r="JZH15" s="6" t="s">
        <v>1337</v>
      </c>
      <c r="JZI15" s="98" t="s">
        <v>1336</v>
      </c>
      <c r="JZJ15" s="10"/>
      <c r="JZL15" s="6" t="s">
        <v>1337</v>
      </c>
      <c r="JZM15" s="98" t="s">
        <v>1336</v>
      </c>
      <c r="JZN15" s="10"/>
      <c r="JZP15" s="6" t="s">
        <v>1337</v>
      </c>
      <c r="JZQ15" s="98" t="s">
        <v>1336</v>
      </c>
      <c r="JZR15" s="10"/>
      <c r="JZT15" s="6" t="s">
        <v>1337</v>
      </c>
      <c r="JZU15" s="98" t="s">
        <v>1336</v>
      </c>
      <c r="JZV15" s="10"/>
      <c r="JZX15" s="6" t="s">
        <v>1337</v>
      </c>
      <c r="JZY15" s="98" t="s">
        <v>1336</v>
      </c>
      <c r="JZZ15" s="10"/>
      <c r="KAB15" s="6" t="s">
        <v>1337</v>
      </c>
      <c r="KAC15" s="98" t="s">
        <v>1336</v>
      </c>
      <c r="KAD15" s="10"/>
      <c r="KAF15" s="6" t="s">
        <v>1337</v>
      </c>
      <c r="KAG15" s="98" t="s">
        <v>1336</v>
      </c>
      <c r="KAH15" s="10"/>
      <c r="KAJ15" s="6" t="s">
        <v>1337</v>
      </c>
      <c r="KAK15" s="98" t="s">
        <v>1336</v>
      </c>
      <c r="KAL15" s="10"/>
      <c r="KAN15" s="6" t="s">
        <v>1337</v>
      </c>
      <c r="KAO15" s="98" t="s">
        <v>1336</v>
      </c>
      <c r="KAP15" s="10"/>
      <c r="KAR15" s="6" t="s">
        <v>1337</v>
      </c>
      <c r="KAS15" s="98" t="s">
        <v>1336</v>
      </c>
      <c r="KAT15" s="10"/>
      <c r="KAV15" s="6" t="s">
        <v>1337</v>
      </c>
      <c r="KAW15" s="98" t="s">
        <v>1336</v>
      </c>
      <c r="KAX15" s="10"/>
      <c r="KAZ15" s="6" t="s">
        <v>1337</v>
      </c>
      <c r="KBA15" s="98" t="s">
        <v>1336</v>
      </c>
      <c r="KBB15" s="10"/>
      <c r="KBD15" s="6" t="s">
        <v>1337</v>
      </c>
      <c r="KBE15" s="98" t="s">
        <v>1336</v>
      </c>
      <c r="KBF15" s="10"/>
      <c r="KBH15" s="6" t="s">
        <v>1337</v>
      </c>
      <c r="KBI15" s="98" t="s">
        <v>1336</v>
      </c>
      <c r="KBJ15" s="10"/>
      <c r="KBL15" s="6" t="s">
        <v>1337</v>
      </c>
      <c r="KBM15" s="98" t="s">
        <v>1336</v>
      </c>
      <c r="KBN15" s="10"/>
      <c r="KBP15" s="6" t="s">
        <v>1337</v>
      </c>
      <c r="KBQ15" s="98" t="s">
        <v>1336</v>
      </c>
      <c r="KBR15" s="10"/>
      <c r="KBT15" s="6" t="s">
        <v>1337</v>
      </c>
      <c r="KBU15" s="98" t="s">
        <v>1336</v>
      </c>
      <c r="KBV15" s="10"/>
      <c r="KBX15" s="6" t="s">
        <v>1337</v>
      </c>
      <c r="KBY15" s="98" t="s">
        <v>1336</v>
      </c>
      <c r="KBZ15" s="10"/>
      <c r="KCB15" s="6" t="s">
        <v>1337</v>
      </c>
      <c r="KCC15" s="98" t="s">
        <v>1336</v>
      </c>
      <c r="KCD15" s="10"/>
      <c r="KCF15" s="6" t="s">
        <v>1337</v>
      </c>
      <c r="KCG15" s="98" t="s">
        <v>1336</v>
      </c>
      <c r="KCH15" s="10"/>
      <c r="KCJ15" s="6" t="s">
        <v>1337</v>
      </c>
      <c r="KCK15" s="98" t="s">
        <v>1336</v>
      </c>
      <c r="KCL15" s="10"/>
      <c r="KCN15" s="6" t="s">
        <v>1337</v>
      </c>
      <c r="KCO15" s="98" t="s">
        <v>1336</v>
      </c>
      <c r="KCP15" s="10"/>
      <c r="KCR15" s="6" t="s">
        <v>1337</v>
      </c>
      <c r="KCS15" s="98" t="s">
        <v>1336</v>
      </c>
      <c r="KCT15" s="10"/>
      <c r="KCV15" s="6" t="s">
        <v>1337</v>
      </c>
      <c r="KCW15" s="98" t="s">
        <v>1336</v>
      </c>
      <c r="KCX15" s="10"/>
      <c r="KCZ15" s="6" t="s">
        <v>1337</v>
      </c>
      <c r="KDA15" s="98" t="s">
        <v>1336</v>
      </c>
      <c r="KDB15" s="10"/>
      <c r="KDD15" s="6" t="s">
        <v>1337</v>
      </c>
      <c r="KDE15" s="98" t="s">
        <v>1336</v>
      </c>
      <c r="KDF15" s="10"/>
      <c r="KDH15" s="6" t="s">
        <v>1337</v>
      </c>
      <c r="KDI15" s="98" t="s">
        <v>1336</v>
      </c>
      <c r="KDJ15" s="10"/>
      <c r="KDL15" s="6" t="s">
        <v>1337</v>
      </c>
      <c r="KDM15" s="98" t="s">
        <v>1336</v>
      </c>
      <c r="KDN15" s="10"/>
      <c r="KDP15" s="6" t="s">
        <v>1337</v>
      </c>
      <c r="KDQ15" s="98" t="s">
        <v>1336</v>
      </c>
      <c r="KDR15" s="10"/>
      <c r="KDT15" s="6" t="s">
        <v>1337</v>
      </c>
      <c r="KDU15" s="98" t="s">
        <v>1336</v>
      </c>
      <c r="KDV15" s="10"/>
      <c r="KDX15" s="6" t="s">
        <v>1337</v>
      </c>
      <c r="KDY15" s="98" t="s">
        <v>1336</v>
      </c>
      <c r="KDZ15" s="10"/>
      <c r="KEB15" s="6" t="s">
        <v>1337</v>
      </c>
      <c r="KEC15" s="98" t="s">
        <v>1336</v>
      </c>
      <c r="KED15" s="10"/>
      <c r="KEF15" s="6" t="s">
        <v>1337</v>
      </c>
      <c r="KEG15" s="98" t="s">
        <v>1336</v>
      </c>
      <c r="KEH15" s="10"/>
      <c r="KEJ15" s="6" t="s">
        <v>1337</v>
      </c>
      <c r="KEK15" s="98" t="s">
        <v>1336</v>
      </c>
      <c r="KEL15" s="10"/>
      <c r="KEN15" s="6" t="s">
        <v>1337</v>
      </c>
      <c r="KEO15" s="98" t="s">
        <v>1336</v>
      </c>
      <c r="KEP15" s="10"/>
      <c r="KER15" s="6" t="s">
        <v>1337</v>
      </c>
      <c r="KES15" s="98" t="s">
        <v>1336</v>
      </c>
      <c r="KET15" s="10"/>
      <c r="KEV15" s="6" t="s">
        <v>1337</v>
      </c>
      <c r="KEW15" s="98" t="s">
        <v>1336</v>
      </c>
      <c r="KEX15" s="10"/>
      <c r="KEZ15" s="6" t="s">
        <v>1337</v>
      </c>
      <c r="KFA15" s="98" t="s">
        <v>1336</v>
      </c>
      <c r="KFB15" s="10"/>
      <c r="KFD15" s="6" t="s">
        <v>1337</v>
      </c>
      <c r="KFE15" s="98" t="s">
        <v>1336</v>
      </c>
      <c r="KFF15" s="10"/>
      <c r="KFH15" s="6" t="s">
        <v>1337</v>
      </c>
      <c r="KFI15" s="98" t="s">
        <v>1336</v>
      </c>
      <c r="KFJ15" s="10"/>
      <c r="KFL15" s="6" t="s">
        <v>1337</v>
      </c>
      <c r="KFM15" s="98" t="s">
        <v>1336</v>
      </c>
      <c r="KFN15" s="10"/>
      <c r="KFP15" s="6" t="s">
        <v>1337</v>
      </c>
      <c r="KFQ15" s="98" t="s">
        <v>1336</v>
      </c>
      <c r="KFR15" s="10"/>
      <c r="KFT15" s="6" t="s">
        <v>1337</v>
      </c>
      <c r="KFU15" s="98" t="s">
        <v>1336</v>
      </c>
      <c r="KFV15" s="10"/>
      <c r="KFX15" s="6" t="s">
        <v>1337</v>
      </c>
      <c r="KFY15" s="98" t="s">
        <v>1336</v>
      </c>
      <c r="KFZ15" s="10"/>
      <c r="KGB15" s="6" t="s">
        <v>1337</v>
      </c>
      <c r="KGC15" s="98" t="s">
        <v>1336</v>
      </c>
      <c r="KGD15" s="10"/>
      <c r="KGF15" s="6" t="s">
        <v>1337</v>
      </c>
      <c r="KGG15" s="98" t="s">
        <v>1336</v>
      </c>
      <c r="KGH15" s="10"/>
      <c r="KGJ15" s="6" t="s">
        <v>1337</v>
      </c>
      <c r="KGK15" s="98" t="s">
        <v>1336</v>
      </c>
      <c r="KGL15" s="10"/>
      <c r="KGN15" s="6" t="s">
        <v>1337</v>
      </c>
      <c r="KGO15" s="98" t="s">
        <v>1336</v>
      </c>
      <c r="KGP15" s="10"/>
      <c r="KGR15" s="6" t="s">
        <v>1337</v>
      </c>
      <c r="KGS15" s="98" t="s">
        <v>1336</v>
      </c>
      <c r="KGT15" s="10"/>
      <c r="KGV15" s="6" t="s">
        <v>1337</v>
      </c>
      <c r="KGW15" s="98" t="s">
        <v>1336</v>
      </c>
      <c r="KGX15" s="10"/>
      <c r="KGZ15" s="6" t="s">
        <v>1337</v>
      </c>
      <c r="KHA15" s="98" t="s">
        <v>1336</v>
      </c>
      <c r="KHB15" s="10"/>
      <c r="KHD15" s="6" t="s">
        <v>1337</v>
      </c>
      <c r="KHE15" s="98" t="s">
        <v>1336</v>
      </c>
      <c r="KHF15" s="10"/>
      <c r="KHH15" s="6" t="s">
        <v>1337</v>
      </c>
      <c r="KHI15" s="98" t="s">
        <v>1336</v>
      </c>
      <c r="KHJ15" s="10"/>
      <c r="KHL15" s="6" t="s">
        <v>1337</v>
      </c>
      <c r="KHM15" s="98" t="s">
        <v>1336</v>
      </c>
      <c r="KHN15" s="10"/>
      <c r="KHP15" s="6" t="s">
        <v>1337</v>
      </c>
      <c r="KHQ15" s="98" t="s">
        <v>1336</v>
      </c>
      <c r="KHR15" s="10"/>
      <c r="KHT15" s="6" t="s">
        <v>1337</v>
      </c>
      <c r="KHU15" s="98" t="s">
        <v>1336</v>
      </c>
      <c r="KHV15" s="10"/>
      <c r="KHX15" s="6" t="s">
        <v>1337</v>
      </c>
      <c r="KHY15" s="98" t="s">
        <v>1336</v>
      </c>
      <c r="KHZ15" s="10"/>
      <c r="KIB15" s="6" t="s">
        <v>1337</v>
      </c>
      <c r="KIC15" s="98" t="s">
        <v>1336</v>
      </c>
      <c r="KID15" s="10"/>
      <c r="KIF15" s="6" t="s">
        <v>1337</v>
      </c>
      <c r="KIG15" s="98" t="s">
        <v>1336</v>
      </c>
      <c r="KIH15" s="10"/>
      <c r="KIJ15" s="6" t="s">
        <v>1337</v>
      </c>
      <c r="KIK15" s="98" t="s">
        <v>1336</v>
      </c>
      <c r="KIL15" s="10"/>
      <c r="KIN15" s="6" t="s">
        <v>1337</v>
      </c>
      <c r="KIO15" s="98" t="s">
        <v>1336</v>
      </c>
      <c r="KIP15" s="10"/>
      <c r="KIR15" s="6" t="s">
        <v>1337</v>
      </c>
      <c r="KIS15" s="98" t="s">
        <v>1336</v>
      </c>
      <c r="KIT15" s="10"/>
      <c r="KIV15" s="6" t="s">
        <v>1337</v>
      </c>
      <c r="KIW15" s="98" t="s">
        <v>1336</v>
      </c>
      <c r="KIX15" s="10"/>
      <c r="KIZ15" s="6" t="s">
        <v>1337</v>
      </c>
      <c r="KJA15" s="98" t="s">
        <v>1336</v>
      </c>
      <c r="KJB15" s="10"/>
      <c r="KJD15" s="6" t="s">
        <v>1337</v>
      </c>
      <c r="KJE15" s="98" t="s">
        <v>1336</v>
      </c>
      <c r="KJF15" s="10"/>
      <c r="KJH15" s="6" t="s">
        <v>1337</v>
      </c>
      <c r="KJI15" s="98" t="s">
        <v>1336</v>
      </c>
      <c r="KJJ15" s="10"/>
      <c r="KJL15" s="6" t="s">
        <v>1337</v>
      </c>
      <c r="KJM15" s="98" t="s">
        <v>1336</v>
      </c>
      <c r="KJN15" s="10"/>
      <c r="KJP15" s="6" t="s">
        <v>1337</v>
      </c>
      <c r="KJQ15" s="98" t="s">
        <v>1336</v>
      </c>
      <c r="KJR15" s="10"/>
      <c r="KJT15" s="6" t="s">
        <v>1337</v>
      </c>
      <c r="KJU15" s="98" t="s">
        <v>1336</v>
      </c>
      <c r="KJV15" s="10"/>
      <c r="KJX15" s="6" t="s">
        <v>1337</v>
      </c>
      <c r="KJY15" s="98" t="s">
        <v>1336</v>
      </c>
      <c r="KJZ15" s="10"/>
      <c r="KKB15" s="6" t="s">
        <v>1337</v>
      </c>
      <c r="KKC15" s="98" t="s">
        <v>1336</v>
      </c>
      <c r="KKD15" s="10"/>
      <c r="KKF15" s="6" t="s">
        <v>1337</v>
      </c>
      <c r="KKG15" s="98" t="s">
        <v>1336</v>
      </c>
      <c r="KKH15" s="10"/>
      <c r="KKJ15" s="6" t="s">
        <v>1337</v>
      </c>
      <c r="KKK15" s="98" t="s">
        <v>1336</v>
      </c>
      <c r="KKL15" s="10"/>
      <c r="KKN15" s="6" t="s">
        <v>1337</v>
      </c>
      <c r="KKO15" s="98" t="s">
        <v>1336</v>
      </c>
      <c r="KKP15" s="10"/>
      <c r="KKR15" s="6" t="s">
        <v>1337</v>
      </c>
      <c r="KKS15" s="98" t="s">
        <v>1336</v>
      </c>
      <c r="KKT15" s="10"/>
      <c r="KKV15" s="6" t="s">
        <v>1337</v>
      </c>
      <c r="KKW15" s="98" t="s">
        <v>1336</v>
      </c>
      <c r="KKX15" s="10"/>
      <c r="KKZ15" s="6" t="s">
        <v>1337</v>
      </c>
      <c r="KLA15" s="98" t="s">
        <v>1336</v>
      </c>
      <c r="KLB15" s="10"/>
      <c r="KLD15" s="6" t="s">
        <v>1337</v>
      </c>
      <c r="KLE15" s="98" t="s">
        <v>1336</v>
      </c>
      <c r="KLF15" s="10"/>
      <c r="KLH15" s="6" t="s">
        <v>1337</v>
      </c>
      <c r="KLI15" s="98" t="s">
        <v>1336</v>
      </c>
      <c r="KLJ15" s="10"/>
      <c r="KLL15" s="6" t="s">
        <v>1337</v>
      </c>
      <c r="KLM15" s="98" t="s">
        <v>1336</v>
      </c>
      <c r="KLN15" s="10"/>
      <c r="KLP15" s="6" t="s">
        <v>1337</v>
      </c>
      <c r="KLQ15" s="98" t="s">
        <v>1336</v>
      </c>
      <c r="KLR15" s="10"/>
      <c r="KLT15" s="6" t="s">
        <v>1337</v>
      </c>
      <c r="KLU15" s="98" t="s">
        <v>1336</v>
      </c>
      <c r="KLV15" s="10"/>
      <c r="KLX15" s="6" t="s">
        <v>1337</v>
      </c>
      <c r="KLY15" s="98" t="s">
        <v>1336</v>
      </c>
      <c r="KLZ15" s="10"/>
      <c r="KMB15" s="6" t="s">
        <v>1337</v>
      </c>
      <c r="KMC15" s="98" t="s">
        <v>1336</v>
      </c>
      <c r="KMD15" s="10"/>
      <c r="KMF15" s="6" t="s">
        <v>1337</v>
      </c>
      <c r="KMG15" s="98" t="s">
        <v>1336</v>
      </c>
      <c r="KMH15" s="10"/>
      <c r="KMJ15" s="6" t="s">
        <v>1337</v>
      </c>
      <c r="KMK15" s="98" t="s">
        <v>1336</v>
      </c>
      <c r="KML15" s="10"/>
      <c r="KMN15" s="6" t="s">
        <v>1337</v>
      </c>
      <c r="KMO15" s="98" t="s">
        <v>1336</v>
      </c>
      <c r="KMP15" s="10"/>
      <c r="KMR15" s="6" t="s">
        <v>1337</v>
      </c>
      <c r="KMS15" s="98" t="s">
        <v>1336</v>
      </c>
      <c r="KMT15" s="10"/>
      <c r="KMV15" s="6" t="s">
        <v>1337</v>
      </c>
      <c r="KMW15" s="98" t="s">
        <v>1336</v>
      </c>
      <c r="KMX15" s="10"/>
      <c r="KMZ15" s="6" t="s">
        <v>1337</v>
      </c>
      <c r="KNA15" s="98" t="s">
        <v>1336</v>
      </c>
      <c r="KNB15" s="10"/>
      <c r="KND15" s="6" t="s">
        <v>1337</v>
      </c>
      <c r="KNE15" s="98" t="s">
        <v>1336</v>
      </c>
      <c r="KNF15" s="10"/>
      <c r="KNH15" s="6" t="s">
        <v>1337</v>
      </c>
      <c r="KNI15" s="98" t="s">
        <v>1336</v>
      </c>
      <c r="KNJ15" s="10"/>
      <c r="KNL15" s="6" t="s">
        <v>1337</v>
      </c>
      <c r="KNM15" s="98" t="s">
        <v>1336</v>
      </c>
      <c r="KNN15" s="10"/>
      <c r="KNP15" s="6" t="s">
        <v>1337</v>
      </c>
      <c r="KNQ15" s="98" t="s">
        <v>1336</v>
      </c>
      <c r="KNR15" s="10"/>
      <c r="KNT15" s="6" t="s">
        <v>1337</v>
      </c>
      <c r="KNU15" s="98" t="s">
        <v>1336</v>
      </c>
      <c r="KNV15" s="10"/>
      <c r="KNX15" s="6" t="s">
        <v>1337</v>
      </c>
      <c r="KNY15" s="98" t="s">
        <v>1336</v>
      </c>
      <c r="KNZ15" s="10"/>
      <c r="KOB15" s="6" t="s">
        <v>1337</v>
      </c>
      <c r="KOC15" s="98" t="s">
        <v>1336</v>
      </c>
      <c r="KOD15" s="10"/>
      <c r="KOF15" s="6" t="s">
        <v>1337</v>
      </c>
      <c r="KOG15" s="98" t="s">
        <v>1336</v>
      </c>
      <c r="KOH15" s="10"/>
      <c r="KOJ15" s="6" t="s">
        <v>1337</v>
      </c>
      <c r="KOK15" s="98" t="s">
        <v>1336</v>
      </c>
      <c r="KOL15" s="10"/>
      <c r="KON15" s="6" t="s">
        <v>1337</v>
      </c>
      <c r="KOO15" s="98" t="s">
        <v>1336</v>
      </c>
      <c r="KOP15" s="10"/>
      <c r="KOR15" s="6" t="s">
        <v>1337</v>
      </c>
      <c r="KOS15" s="98" t="s">
        <v>1336</v>
      </c>
      <c r="KOT15" s="10"/>
      <c r="KOV15" s="6" t="s">
        <v>1337</v>
      </c>
      <c r="KOW15" s="98" t="s">
        <v>1336</v>
      </c>
      <c r="KOX15" s="10"/>
      <c r="KOZ15" s="6" t="s">
        <v>1337</v>
      </c>
      <c r="KPA15" s="98" t="s">
        <v>1336</v>
      </c>
      <c r="KPB15" s="10"/>
      <c r="KPD15" s="6" t="s">
        <v>1337</v>
      </c>
      <c r="KPE15" s="98" t="s">
        <v>1336</v>
      </c>
      <c r="KPF15" s="10"/>
      <c r="KPH15" s="6" t="s">
        <v>1337</v>
      </c>
      <c r="KPI15" s="98" t="s">
        <v>1336</v>
      </c>
      <c r="KPJ15" s="10"/>
      <c r="KPL15" s="6" t="s">
        <v>1337</v>
      </c>
      <c r="KPM15" s="98" t="s">
        <v>1336</v>
      </c>
      <c r="KPN15" s="10"/>
      <c r="KPP15" s="6" t="s">
        <v>1337</v>
      </c>
      <c r="KPQ15" s="98" t="s">
        <v>1336</v>
      </c>
      <c r="KPR15" s="10"/>
      <c r="KPT15" s="6" t="s">
        <v>1337</v>
      </c>
      <c r="KPU15" s="98" t="s">
        <v>1336</v>
      </c>
      <c r="KPV15" s="10"/>
      <c r="KPX15" s="6" t="s">
        <v>1337</v>
      </c>
      <c r="KPY15" s="98" t="s">
        <v>1336</v>
      </c>
      <c r="KPZ15" s="10"/>
      <c r="KQB15" s="6" t="s">
        <v>1337</v>
      </c>
      <c r="KQC15" s="98" t="s">
        <v>1336</v>
      </c>
      <c r="KQD15" s="10"/>
      <c r="KQF15" s="6" t="s">
        <v>1337</v>
      </c>
      <c r="KQG15" s="98" t="s">
        <v>1336</v>
      </c>
      <c r="KQH15" s="10"/>
      <c r="KQJ15" s="6" t="s">
        <v>1337</v>
      </c>
      <c r="KQK15" s="98" t="s">
        <v>1336</v>
      </c>
      <c r="KQL15" s="10"/>
      <c r="KQN15" s="6" t="s">
        <v>1337</v>
      </c>
      <c r="KQO15" s="98" t="s">
        <v>1336</v>
      </c>
      <c r="KQP15" s="10"/>
      <c r="KQR15" s="6" t="s">
        <v>1337</v>
      </c>
      <c r="KQS15" s="98" t="s">
        <v>1336</v>
      </c>
      <c r="KQT15" s="10"/>
      <c r="KQV15" s="6" t="s">
        <v>1337</v>
      </c>
      <c r="KQW15" s="98" t="s">
        <v>1336</v>
      </c>
      <c r="KQX15" s="10"/>
      <c r="KQZ15" s="6" t="s">
        <v>1337</v>
      </c>
      <c r="KRA15" s="98" t="s">
        <v>1336</v>
      </c>
      <c r="KRB15" s="10"/>
      <c r="KRD15" s="6" t="s">
        <v>1337</v>
      </c>
      <c r="KRE15" s="98" t="s">
        <v>1336</v>
      </c>
      <c r="KRF15" s="10"/>
      <c r="KRH15" s="6" t="s">
        <v>1337</v>
      </c>
      <c r="KRI15" s="98" t="s">
        <v>1336</v>
      </c>
      <c r="KRJ15" s="10"/>
      <c r="KRL15" s="6" t="s">
        <v>1337</v>
      </c>
      <c r="KRM15" s="98" t="s">
        <v>1336</v>
      </c>
      <c r="KRN15" s="10"/>
      <c r="KRP15" s="6" t="s">
        <v>1337</v>
      </c>
      <c r="KRQ15" s="98" t="s">
        <v>1336</v>
      </c>
      <c r="KRR15" s="10"/>
      <c r="KRT15" s="6" t="s">
        <v>1337</v>
      </c>
      <c r="KRU15" s="98" t="s">
        <v>1336</v>
      </c>
      <c r="KRV15" s="10"/>
      <c r="KRX15" s="6" t="s">
        <v>1337</v>
      </c>
      <c r="KRY15" s="98" t="s">
        <v>1336</v>
      </c>
      <c r="KRZ15" s="10"/>
      <c r="KSB15" s="6" t="s">
        <v>1337</v>
      </c>
      <c r="KSC15" s="98" t="s">
        <v>1336</v>
      </c>
      <c r="KSD15" s="10"/>
      <c r="KSF15" s="6" t="s">
        <v>1337</v>
      </c>
      <c r="KSG15" s="98" t="s">
        <v>1336</v>
      </c>
      <c r="KSH15" s="10"/>
      <c r="KSJ15" s="6" t="s">
        <v>1337</v>
      </c>
      <c r="KSK15" s="98" t="s">
        <v>1336</v>
      </c>
      <c r="KSL15" s="10"/>
      <c r="KSN15" s="6" t="s">
        <v>1337</v>
      </c>
      <c r="KSO15" s="98" t="s">
        <v>1336</v>
      </c>
      <c r="KSP15" s="10"/>
      <c r="KSR15" s="6" t="s">
        <v>1337</v>
      </c>
      <c r="KSS15" s="98" t="s">
        <v>1336</v>
      </c>
      <c r="KST15" s="10"/>
      <c r="KSV15" s="6" t="s">
        <v>1337</v>
      </c>
      <c r="KSW15" s="98" t="s">
        <v>1336</v>
      </c>
      <c r="KSX15" s="10"/>
      <c r="KSZ15" s="6" t="s">
        <v>1337</v>
      </c>
      <c r="KTA15" s="98" t="s">
        <v>1336</v>
      </c>
      <c r="KTB15" s="10"/>
      <c r="KTD15" s="6" t="s">
        <v>1337</v>
      </c>
      <c r="KTE15" s="98" t="s">
        <v>1336</v>
      </c>
      <c r="KTF15" s="10"/>
      <c r="KTH15" s="6" t="s">
        <v>1337</v>
      </c>
      <c r="KTI15" s="98" t="s">
        <v>1336</v>
      </c>
      <c r="KTJ15" s="10"/>
      <c r="KTL15" s="6" t="s">
        <v>1337</v>
      </c>
      <c r="KTM15" s="98" t="s">
        <v>1336</v>
      </c>
      <c r="KTN15" s="10"/>
      <c r="KTP15" s="6" t="s">
        <v>1337</v>
      </c>
      <c r="KTQ15" s="98" t="s">
        <v>1336</v>
      </c>
      <c r="KTR15" s="10"/>
      <c r="KTT15" s="6" t="s">
        <v>1337</v>
      </c>
      <c r="KTU15" s="98" t="s">
        <v>1336</v>
      </c>
      <c r="KTV15" s="10"/>
      <c r="KTX15" s="6" t="s">
        <v>1337</v>
      </c>
      <c r="KTY15" s="98" t="s">
        <v>1336</v>
      </c>
      <c r="KTZ15" s="10"/>
      <c r="KUB15" s="6" t="s">
        <v>1337</v>
      </c>
      <c r="KUC15" s="98" t="s">
        <v>1336</v>
      </c>
      <c r="KUD15" s="10"/>
      <c r="KUF15" s="6" t="s">
        <v>1337</v>
      </c>
      <c r="KUG15" s="98" t="s">
        <v>1336</v>
      </c>
      <c r="KUH15" s="10"/>
      <c r="KUJ15" s="6" t="s">
        <v>1337</v>
      </c>
      <c r="KUK15" s="98" t="s">
        <v>1336</v>
      </c>
      <c r="KUL15" s="10"/>
      <c r="KUN15" s="6" t="s">
        <v>1337</v>
      </c>
      <c r="KUO15" s="98" t="s">
        <v>1336</v>
      </c>
      <c r="KUP15" s="10"/>
      <c r="KUR15" s="6" t="s">
        <v>1337</v>
      </c>
      <c r="KUS15" s="98" t="s">
        <v>1336</v>
      </c>
      <c r="KUT15" s="10"/>
      <c r="KUV15" s="6" t="s">
        <v>1337</v>
      </c>
      <c r="KUW15" s="98" t="s">
        <v>1336</v>
      </c>
      <c r="KUX15" s="10"/>
      <c r="KUZ15" s="6" t="s">
        <v>1337</v>
      </c>
      <c r="KVA15" s="98" t="s">
        <v>1336</v>
      </c>
      <c r="KVB15" s="10"/>
      <c r="KVD15" s="6" t="s">
        <v>1337</v>
      </c>
      <c r="KVE15" s="98" t="s">
        <v>1336</v>
      </c>
      <c r="KVF15" s="10"/>
      <c r="KVH15" s="6" t="s">
        <v>1337</v>
      </c>
      <c r="KVI15" s="98" t="s">
        <v>1336</v>
      </c>
      <c r="KVJ15" s="10"/>
      <c r="KVL15" s="6" t="s">
        <v>1337</v>
      </c>
      <c r="KVM15" s="98" t="s">
        <v>1336</v>
      </c>
      <c r="KVN15" s="10"/>
      <c r="KVP15" s="6" t="s">
        <v>1337</v>
      </c>
      <c r="KVQ15" s="98" t="s">
        <v>1336</v>
      </c>
      <c r="KVR15" s="10"/>
      <c r="KVT15" s="6" t="s">
        <v>1337</v>
      </c>
      <c r="KVU15" s="98" t="s">
        <v>1336</v>
      </c>
      <c r="KVV15" s="10"/>
      <c r="KVX15" s="6" t="s">
        <v>1337</v>
      </c>
      <c r="KVY15" s="98" t="s">
        <v>1336</v>
      </c>
      <c r="KVZ15" s="10"/>
      <c r="KWB15" s="6" t="s">
        <v>1337</v>
      </c>
      <c r="KWC15" s="98" t="s">
        <v>1336</v>
      </c>
      <c r="KWD15" s="10"/>
      <c r="KWF15" s="6" t="s">
        <v>1337</v>
      </c>
      <c r="KWG15" s="98" t="s">
        <v>1336</v>
      </c>
      <c r="KWH15" s="10"/>
      <c r="KWJ15" s="6" t="s">
        <v>1337</v>
      </c>
      <c r="KWK15" s="98" t="s">
        <v>1336</v>
      </c>
      <c r="KWL15" s="10"/>
      <c r="KWN15" s="6" t="s">
        <v>1337</v>
      </c>
      <c r="KWO15" s="98" t="s">
        <v>1336</v>
      </c>
      <c r="KWP15" s="10"/>
      <c r="KWR15" s="6" t="s">
        <v>1337</v>
      </c>
      <c r="KWS15" s="98" t="s">
        <v>1336</v>
      </c>
      <c r="KWT15" s="10"/>
      <c r="KWV15" s="6" t="s">
        <v>1337</v>
      </c>
      <c r="KWW15" s="98" t="s">
        <v>1336</v>
      </c>
      <c r="KWX15" s="10"/>
      <c r="KWZ15" s="6" t="s">
        <v>1337</v>
      </c>
      <c r="KXA15" s="98" t="s">
        <v>1336</v>
      </c>
      <c r="KXB15" s="10"/>
      <c r="KXD15" s="6" t="s">
        <v>1337</v>
      </c>
      <c r="KXE15" s="98" t="s">
        <v>1336</v>
      </c>
      <c r="KXF15" s="10"/>
      <c r="KXH15" s="6" t="s">
        <v>1337</v>
      </c>
      <c r="KXI15" s="98" t="s">
        <v>1336</v>
      </c>
      <c r="KXJ15" s="10"/>
      <c r="KXL15" s="6" t="s">
        <v>1337</v>
      </c>
      <c r="KXM15" s="98" t="s">
        <v>1336</v>
      </c>
      <c r="KXN15" s="10"/>
      <c r="KXP15" s="6" t="s">
        <v>1337</v>
      </c>
      <c r="KXQ15" s="98" t="s">
        <v>1336</v>
      </c>
      <c r="KXR15" s="10"/>
      <c r="KXT15" s="6" t="s">
        <v>1337</v>
      </c>
      <c r="KXU15" s="98" t="s">
        <v>1336</v>
      </c>
      <c r="KXV15" s="10"/>
      <c r="KXX15" s="6" t="s">
        <v>1337</v>
      </c>
      <c r="KXY15" s="98" t="s">
        <v>1336</v>
      </c>
      <c r="KXZ15" s="10"/>
      <c r="KYB15" s="6" t="s">
        <v>1337</v>
      </c>
      <c r="KYC15" s="98" t="s">
        <v>1336</v>
      </c>
      <c r="KYD15" s="10"/>
      <c r="KYF15" s="6" t="s">
        <v>1337</v>
      </c>
      <c r="KYG15" s="98" t="s">
        <v>1336</v>
      </c>
      <c r="KYH15" s="10"/>
      <c r="KYJ15" s="6" t="s">
        <v>1337</v>
      </c>
      <c r="KYK15" s="98" t="s">
        <v>1336</v>
      </c>
      <c r="KYL15" s="10"/>
      <c r="KYN15" s="6" t="s">
        <v>1337</v>
      </c>
      <c r="KYO15" s="98" t="s">
        <v>1336</v>
      </c>
      <c r="KYP15" s="10"/>
      <c r="KYR15" s="6" t="s">
        <v>1337</v>
      </c>
      <c r="KYS15" s="98" t="s">
        <v>1336</v>
      </c>
      <c r="KYT15" s="10"/>
      <c r="KYV15" s="6" t="s">
        <v>1337</v>
      </c>
      <c r="KYW15" s="98" t="s">
        <v>1336</v>
      </c>
      <c r="KYX15" s="10"/>
      <c r="KYZ15" s="6" t="s">
        <v>1337</v>
      </c>
      <c r="KZA15" s="98" t="s">
        <v>1336</v>
      </c>
      <c r="KZB15" s="10"/>
      <c r="KZD15" s="6" t="s">
        <v>1337</v>
      </c>
      <c r="KZE15" s="98" t="s">
        <v>1336</v>
      </c>
      <c r="KZF15" s="10"/>
      <c r="KZH15" s="6" t="s">
        <v>1337</v>
      </c>
      <c r="KZI15" s="98" t="s">
        <v>1336</v>
      </c>
      <c r="KZJ15" s="10"/>
      <c r="KZL15" s="6" t="s">
        <v>1337</v>
      </c>
      <c r="KZM15" s="98" t="s">
        <v>1336</v>
      </c>
      <c r="KZN15" s="10"/>
      <c r="KZP15" s="6" t="s">
        <v>1337</v>
      </c>
      <c r="KZQ15" s="98" t="s">
        <v>1336</v>
      </c>
      <c r="KZR15" s="10"/>
      <c r="KZT15" s="6" t="s">
        <v>1337</v>
      </c>
      <c r="KZU15" s="98" t="s">
        <v>1336</v>
      </c>
      <c r="KZV15" s="10"/>
      <c r="KZX15" s="6" t="s">
        <v>1337</v>
      </c>
      <c r="KZY15" s="98" t="s">
        <v>1336</v>
      </c>
      <c r="KZZ15" s="10"/>
      <c r="LAB15" s="6" t="s">
        <v>1337</v>
      </c>
      <c r="LAC15" s="98" t="s">
        <v>1336</v>
      </c>
      <c r="LAD15" s="10"/>
      <c r="LAF15" s="6" t="s">
        <v>1337</v>
      </c>
      <c r="LAG15" s="98" t="s">
        <v>1336</v>
      </c>
      <c r="LAH15" s="10"/>
      <c r="LAJ15" s="6" t="s">
        <v>1337</v>
      </c>
      <c r="LAK15" s="98" t="s">
        <v>1336</v>
      </c>
      <c r="LAL15" s="10"/>
      <c r="LAN15" s="6" t="s">
        <v>1337</v>
      </c>
      <c r="LAO15" s="98" t="s">
        <v>1336</v>
      </c>
      <c r="LAP15" s="10"/>
      <c r="LAR15" s="6" t="s">
        <v>1337</v>
      </c>
      <c r="LAS15" s="98" t="s">
        <v>1336</v>
      </c>
      <c r="LAT15" s="10"/>
      <c r="LAV15" s="6" t="s">
        <v>1337</v>
      </c>
      <c r="LAW15" s="98" t="s">
        <v>1336</v>
      </c>
      <c r="LAX15" s="10"/>
      <c r="LAZ15" s="6" t="s">
        <v>1337</v>
      </c>
      <c r="LBA15" s="98" t="s">
        <v>1336</v>
      </c>
      <c r="LBB15" s="10"/>
      <c r="LBD15" s="6" t="s">
        <v>1337</v>
      </c>
      <c r="LBE15" s="98" t="s">
        <v>1336</v>
      </c>
      <c r="LBF15" s="10"/>
      <c r="LBH15" s="6" t="s">
        <v>1337</v>
      </c>
      <c r="LBI15" s="98" t="s">
        <v>1336</v>
      </c>
      <c r="LBJ15" s="10"/>
      <c r="LBL15" s="6" t="s">
        <v>1337</v>
      </c>
      <c r="LBM15" s="98" t="s">
        <v>1336</v>
      </c>
      <c r="LBN15" s="10"/>
      <c r="LBP15" s="6" t="s">
        <v>1337</v>
      </c>
      <c r="LBQ15" s="98" t="s">
        <v>1336</v>
      </c>
      <c r="LBR15" s="10"/>
      <c r="LBT15" s="6" t="s">
        <v>1337</v>
      </c>
      <c r="LBU15" s="98" t="s">
        <v>1336</v>
      </c>
      <c r="LBV15" s="10"/>
      <c r="LBX15" s="6" t="s">
        <v>1337</v>
      </c>
      <c r="LBY15" s="98" t="s">
        <v>1336</v>
      </c>
      <c r="LBZ15" s="10"/>
      <c r="LCB15" s="6" t="s">
        <v>1337</v>
      </c>
      <c r="LCC15" s="98" t="s">
        <v>1336</v>
      </c>
      <c r="LCD15" s="10"/>
      <c r="LCF15" s="6" t="s">
        <v>1337</v>
      </c>
      <c r="LCG15" s="98" t="s">
        <v>1336</v>
      </c>
      <c r="LCH15" s="10"/>
      <c r="LCJ15" s="6" t="s">
        <v>1337</v>
      </c>
      <c r="LCK15" s="98" t="s">
        <v>1336</v>
      </c>
      <c r="LCL15" s="10"/>
      <c r="LCN15" s="6" t="s">
        <v>1337</v>
      </c>
      <c r="LCO15" s="98" t="s">
        <v>1336</v>
      </c>
      <c r="LCP15" s="10"/>
      <c r="LCR15" s="6" t="s">
        <v>1337</v>
      </c>
      <c r="LCS15" s="98" t="s">
        <v>1336</v>
      </c>
      <c r="LCT15" s="10"/>
      <c r="LCV15" s="6" t="s">
        <v>1337</v>
      </c>
      <c r="LCW15" s="98" t="s">
        <v>1336</v>
      </c>
      <c r="LCX15" s="10"/>
      <c r="LCZ15" s="6" t="s">
        <v>1337</v>
      </c>
      <c r="LDA15" s="98" t="s">
        <v>1336</v>
      </c>
      <c r="LDB15" s="10"/>
      <c r="LDD15" s="6" t="s">
        <v>1337</v>
      </c>
      <c r="LDE15" s="98" t="s">
        <v>1336</v>
      </c>
      <c r="LDF15" s="10"/>
      <c r="LDH15" s="6" t="s">
        <v>1337</v>
      </c>
      <c r="LDI15" s="98" t="s">
        <v>1336</v>
      </c>
      <c r="LDJ15" s="10"/>
      <c r="LDL15" s="6" t="s">
        <v>1337</v>
      </c>
      <c r="LDM15" s="98" t="s">
        <v>1336</v>
      </c>
      <c r="LDN15" s="10"/>
      <c r="LDP15" s="6" t="s">
        <v>1337</v>
      </c>
      <c r="LDQ15" s="98" t="s">
        <v>1336</v>
      </c>
      <c r="LDR15" s="10"/>
      <c r="LDT15" s="6" t="s">
        <v>1337</v>
      </c>
      <c r="LDU15" s="98" t="s">
        <v>1336</v>
      </c>
      <c r="LDV15" s="10"/>
      <c r="LDX15" s="6" t="s">
        <v>1337</v>
      </c>
      <c r="LDY15" s="98" t="s">
        <v>1336</v>
      </c>
      <c r="LDZ15" s="10"/>
      <c r="LEB15" s="6" t="s">
        <v>1337</v>
      </c>
      <c r="LEC15" s="98" t="s">
        <v>1336</v>
      </c>
      <c r="LED15" s="10"/>
      <c r="LEF15" s="6" t="s">
        <v>1337</v>
      </c>
      <c r="LEG15" s="98" t="s">
        <v>1336</v>
      </c>
      <c r="LEH15" s="10"/>
      <c r="LEJ15" s="6" t="s">
        <v>1337</v>
      </c>
      <c r="LEK15" s="98" t="s">
        <v>1336</v>
      </c>
      <c r="LEL15" s="10"/>
      <c r="LEN15" s="6" t="s">
        <v>1337</v>
      </c>
      <c r="LEO15" s="98" t="s">
        <v>1336</v>
      </c>
      <c r="LEP15" s="10"/>
      <c r="LER15" s="6" t="s">
        <v>1337</v>
      </c>
      <c r="LES15" s="98" t="s">
        <v>1336</v>
      </c>
      <c r="LET15" s="10"/>
      <c r="LEV15" s="6" t="s">
        <v>1337</v>
      </c>
      <c r="LEW15" s="98" t="s">
        <v>1336</v>
      </c>
      <c r="LEX15" s="10"/>
      <c r="LEZ15" s="6" t="s">
        <v>1337</v>
      </c>
      <c r="LFA15" s="98" t="s">
        <v>1336</v>
      </c>
      <c r="LFB15" s="10"/>
      <c r="LFD15" s="6" t="s">
        <v>1337</v>
      </c>
      <c r="LFE15" s="98" t="s">
        <v>1336</v>
      </c>
      <c r="LFF15" s="10"/>
      <c r="LFH15" s="6" t="s">
        <v>1337</v>
      </c>
      <c r="LFI15" s="98" t="s">
        <v>1336</v>
      </c>
      <c r="LFJ15" s="10"/>
      <c r="LFL15" s="6" t="s">
        <v>1337</v>
      </c>
      <c r="LFM15" s="98" t="s">
        <v>1336</v>
      </c>
      <c r="LFN15" s="10"/>
      <c r="LFP15" s="6" t="s">
        <v>1337</v>
      </c>
      <c r="LFQ15" s="98" t="s">
        <v>1336</v>
      </c>
      <c r="LFR15" s="10"/>
      <c r="LFT15" s="6" t="s">
        <v>1337</v>
      </c>
      <c r="LFU15" s="98" t="s">
        <v>1336</v>
      </c>
      <c r="LFV15" s="10"/>
      <c r="LFX15" s="6" t="s">
        <v>1337</v>
      </c>
      <c r="LFY15" s="98" t="s">
        <v>1336</v>
      </c>
      <c r="LFZ15" s="10"/>
      <c r="LGB15" s="6" t="s">
        <v>1337</v>
      </c>
      <c r="LGC15" s="98" t="s">
        <v>1336</v>
      </c>
      <c r="LGD15" s="10"/>
      <c r="LGF15" s="6" t="s">
        <v>1337</v>
      </c>
      <c r="LGG15" s="98" t="s">
        <v>1336</v>
      </c>
      <c r="LGH15" s="10"/>
      <c r="LGJ15" s="6" t="s">
        <v>1337</v>
      </c>
      <c r="LGK15" s="98" t="s">
        <v>1336</v>
      </c>
      <c r="LGL15" s="10"/>
      <c r="LGN15" s="6" t="s">
        <v>1337</v>
      </c>
      <c r="LGO15" s="98" t="s">
        <v>1336</v>
      </c>
      <c r="LGP15" s="10"/>
      <c r="LGR15" s="6" t="s">
        <v>1337</v>
      </c>
      <c r="LGS15" s="98" t="s">
        <v>1336</v>
      </c>
      <c r="LGT15" s="10"/>
      <c r="LGV15" s="6" t="s">
        <v>1337</v>
      </c>
      <c r="LGW15" s="98" t="s">
        <v>1336</v>
      </c>
      <c r="LGX15" s="10"/>
      <c r="LGZ15" s="6" t="s">
        <v>1337</v>
      </c>
      <c r="LHA15" s="98" t="s">
        <v>1336</v>
      </c>
      <c r="LHB15" s="10"/>
      <c r="LHD15" s="6" t="s">
        <v>1337</v>
      </c>
      <c r="LHE15" s="98" t="s">
        <v>1336</v>
      </c>
      <c r="LHF15" s="10"/>
      <c r="LHH15" s="6" t="s">
        <v>1337</v>
      </c>
      <c r="LHI15" s="98" t="s">
        <v>1336</v>
      </c>
      <c r="LHJ15" s="10"/>
      <c r="LHL15" s="6" t="s">
        <v>1337</v>
      </c>
      <c r="LHM15" s="98" t="s">
        <v>1336</v>
      </c>
      <c r="LHN15" s="10"/>
      <c r="LHP15" s="6" t="s">
        <v>1337</v>
      </c>
      <c r="LHQ15" s="98" t="s">
        <v>1336</v>
      </c>
      <c r="LHR15" s="10"/>
      <c r="LHT15" s="6" t="s">
        <v>1337</v>
      </c>
      <c r="LHU15" s="98" t="s">
        <v>1336</v>
      </c>
      <c r="LHV15" s="10"/>
      <c r="LHX15" s="6" t="s">
        <v>1337</v>
      </c>
      <c r="LHY15" s="98" t="s">
        <v>1336</v>
      </c>
      <c r="LHZ15" s="10"/>
      <c r="LIB15" s="6" t="s">
        <v>1337</v>
      </c>
      <c r="LIC15" s="98" t="s">
        <v>1336</v>
      </c>
      <c r="LID15" s="10"/>
      <c r="LIF15" s="6" t="s">
        <v>1337</v>
      </c>
      <c r="LIG15" s="98" t="s">
        <v>1336</v>
      </c>
      <c r="LIH15" s="10"/>
      <c r="LIJ15" s="6" t="s">
        <v>1337</v>
      </c>
      <c r="LIK15" s="98" t="s">
        <v>1336</v>
      </c>
      <c r="LIL15" s="10"/>
      <c r="LIN15" s="6" t="s">
        <v>1337</v>
      </c>
      <c r="LIO15" s="98" t="s">
        <v>1336</v>
      </c>
      <c r="LIP15" s="10"/>
      <c r="LIR15" s="6" t="s">
        <v>1337</v>
      </c>
      <c r="LIS15" s="98" t="s">
        <v>1336</v>
      </c>
      <c r="LIT15" s="10"/>
      <c r="LIV15" s="6" t="s">
        <v>1337</v>
      </c>
      <c r="LIW15" s="98" t="s">
        <v>1336</v>
      </c>
      <c r="LIX15" s="10"/>
      <c r="LIZ15" s="6" t="s">
        <v>1337</v>
      </c>
      <c r="LJA15" s="98" t="s">
        <v>1336</v>
      </c>
      <c r="LJB15" s="10"/>
      <c r="LJD15" s="6" t="s">
        <v>1337</v>
      </c>
      <c r="LJE15" s="98" t="s">
        <v>1336</v>
      </c>
      <c r="LJF15" s="10"/>
      <c r="LJH15" s="6" t="s">
        <v>1337</v>
      </c>
      <c r="LJI15" s="98" t="s">
        <v>1336</v>
      </c>
      <c r="LJJ15" s="10"/>
      <c r="LJL15" s="6" t="s">
        <v>1337</v>
      </c>
      <c r="LJM15" s="98" t="s">
        <v>1336</v>
      </c>
      <c r="LJN15" s="10"/>
      <c r="LJP15" s="6" t="s">
        <v>1337</v>
      </c>
      <c r="LJQ15" s="98" t="s">
        <v>1336</v>
      </c>
      <c r="LJR15" s="10"/>
      <c r="LJT15" s="6" t="s">
        <v>1337</v>
      </c>
      <c r="LJU15" s="98" t="s">
        <v>1336</v>
      </c>
      <c r="LJV15" s="10"/>
      <c r="LJX15" s="6" t="s">
        <v>1337</v>
      </c>
      <c r="LJY15" s="98" t="s">
        <v>1336</v>
      </c>
      <c r="LJZ15" s="10"/>
      <c r="LKB15" s="6" t="s">
        <v>1337</v>
      </c>
      <c r="LKC15" s="98" t="s">
        <v>1336</v>
      </c>
      <c r="LKD15" s="10"/>
      <c r="LKF15" s="6" t="s">
        <v>1337</v>
      </c>
      <c r="LKG15" s="98" t="s">
        <v>1336</v>
      </c>
      <c r="LKH15" s="10"/>
      <c r="LKJ15" s="6" t="s">
        <v>1337</v>
      </c>
      <c r="LKK15" s="98" t="s">
        <v>1336</v>
      </c>
      <c r="LKL15" s="10"/>
      <c r="LKN15" s="6" t="s">
        <v>1337</v>
      </c>
      <c r="LKO15" s="98" t="s">
        <v>1336</v>
      </c>
      <c r="LKP15" s="10"/>
      <c r="LKR15" s="6" t="s">
        <v>1337</v>
      </c>
      <c r="LKS15" s="98" t="s">
        <v>1336</v>
      </c>
      <c r="LKT15" s="10"/>
      <c r="LKV15" s="6" t="s">
        <v>1337</v>
      </c>
      <c r="LKW15" s="98" t="s">
        <v>1336</v>
      </c>
      <c r="LKX15" s="10"/>
      <c r="LKZ15" s="6" t="s">
        <v>1337</v>
      </c>
      <c r="LLA15" s="98" t="s">
        <v>1336</v>
      </c>
      <c r="LLB15" s="10"/>
      <c r="LLD15" s="6" t="s">
        <v>1337</v>
      </c>
      <c r="LLE15" s="98" t="s">
        <v>1336</v>
      </c>
      <c r="LLF15" s="10"/>
      <c r="LLH15" s="6" t="s">
        <v>1337</v>
      </c>
      <c r="LLI15" s="98" t="s">
        <v>1336</v>
      </c>
      <c r="LLJ15" s="10"/>
      <c r="LLL15" s="6" t="s">
        <v>1337</v>
      </c>
      <c r="LLM15" s="98" t="s">
        <v>1336</v>
      </c>
      <c r="LLN15" s="10"/>
      <c r="LLP15" s="6" t="s">
        <v>1337</v>
      </c>
      <c r="LLQ15" s="98" t="s">
        <v>1336</v>
      </c>
      <c r="LLR15" s="10"/>
      <c r="LLT15" s="6" t="s">
        <v>1337</v>
      </c>
      <c r="LLU15" s="98" t="s">
        <v>1336</v>
      </c>
      <c r="LLV15" s="10"/>
      <c r="LLX15" s="6" t="s">
        <v>1337</v>
      </c>
      <c r="LLY15" s="98" t="s">
        <v>1336</v>
      </c>
      <c r="LLZ15" s="10"/>
      <c r="LMB15" s="6" t="s">
        <v>1337</v>
      </c>
      <c r="LMC15" s="98" t="s">
        <v>1336</v>
      </c>
      <c r="LMD15" s="10"/>
      <c r="LMF15" s="6" t="s">
        <v>1337</v>
      </c>
      <c r="LMG15" s="98" t="s">
        <v>1336</v>
      </c>
      <c r="LMH15" s="10"/>
      <c r="LMJ15" s="6" t="s">
        <v>1337</v>
      </c>
      <c r="LMK15" s="98" t="s">
        <v>1336</v>
      </c>
      <c r="LML15" s="10"/>
      <c r="LMN15" s="6" t="s">
        <v>1337</v>
      </c>
      <c r="LMO15" s="98" t="s">
        <v>1336</v>
      </c>
      <c r="LMP15" s="10"/>
      <c r="LMR15" s="6" t="s">
        <v>1337</v>
      </c>
      <c r="LMS15" s="98" t="s">
        <v>1336</v>
      </c>
      <c r="LMT15" s="10"/>
      <c r="LMV15" s="6" t="s">
        <v>1337</v>
      </c>
      <c r="LMW15" s="98" t="s">
        <v>1336</v>
      </c>
      <c r="LMX15" s="10"/>
      <c r="LMZ15" s="6" t="s">
        <v>1337</v>
      </c>
      <c r="LNA15" s="98" t="s">
        <v>1336</v>
      </c>
      <c r="LNB15" s="10"/>
      <c r="LND15" s="6" t="s">
        <v>1337</v>
      </c>
      <c r="LNE15" s="98" t="s">
        <v>1336</v>
      </c>
      <c r="LNF15" s="10"/>
      <c r="LNH15" s="6" t="s">
        <v>1337</v>
      </c>
      <c r="LNI15" s="98" t="s">
        <v>1336</v>
      </c>
      <c r="LNJ15" s="10"/>
      <c r="LNL15" s="6" t="s">
        <v>1337</v>
      </c>
      <c r="LNM15" s="98" t="s">
        <v>1336</v>
      </c>
      <c r="LNN15" s="10"/>
      <c r="LNP15" s="6" t="s">
        <v>1337</v>
      </c>
      <c r="LNQ15" s="98" t="s">
        <v>1336</v>
      </c>
      <c r="LNR15" s="10"/>
      <c r="LNT15" s="6" t="s">
        <v>1337</v>
      </c>
      <c r="LNU15" s="98" t="s">
        <v>1336</v>
      </c>
      <c r="LNV15" s="10"/>
      <c r="LNX15" s="6" t="s">
        <v>1337</v>
      </c>
      <c r="LNY15" s="98" t="s">
        <v>1336</v>
      </c>
      <c r="LNZ15" s="10"/>
      <c r="LOB15" s="6" t="s">
        <v>1337</v>
      </c>
      <c r="LOC15" s="98" t="s">
        <v>1336</v>
      </c>
      <c r="LOD15" s="10"/>
      <c r="LOF15" s="6" t="s">
        <v>1337</v>
      </c>
      <c r="LOG15" s="98" t="s">
        <v>1336</v>
      </c>
      <c r="LOH15" s="10"/>
      <c r="LOJ15" s="6" t="s">
        <v>1337</v>
      </c>
      <c r="LOK15" s="98" t="s">
        <v>1336</v>
      </c>
      <c r="LOL15" s="10"/>
      <c r="LON15" s="6" t="s">
        <v>1337</v>
      </c>
      <c r="LOO15" s="98" t="s">
        <v>1336</v>
      </c>
      <c r="LOP15" s="10"/>
      <c r="LOR15" s="6" t="s">
        <v>1337</v>
      </c>
      <c r="LOS15" s="98" t="s">
        <v>1336</v>
      </c>
      <c r="LOT15" s="10"/>
      <c r="LOV15" s="6" t="s">
        <v>1337</v>
      </c>
      <c r="LOW15" s="98" t="s">
        <v>1336</v>
      </c>
      <c r="LOX15" s="10"/>
      <c r="LOZ15" s="6" t="s">
        <v>1337</v>
      </c>
      <c r="LPA15" s="98" t="s">
        <v>1336</v>
      </c>
      <c r="LPB15" s="10"/>
      <c r="LPD15" s="6" t="s">
        <v>1337</v>
      </c>
      <c r="LPE15" s="98" t="s">
        <v>1336</v>
      </c>
      <c r="LPF15" s="10"/>
      <c r="LPH15" s="6" t="s">
        <v>1337</v>
      </c>
      <c r="LPI15" s="98" t="s">
        <v>1336</v>
      </c>
      <c r="LPJ15" s="10"/>
      <c r="LPL15" s="6" t="s">
        <v>1337</v>
      </c>
      <c r="LPM15" s="98" t="s">
        <v>1336</v>
      </c>
      <c r="LPN15" s="10"/>
      <c r="LPP15" s="6" t="s">
        <v>1337</v>
      </c>
      <c r="LPQ15" s="98" t="s">
        <v>1336</v>
      </c>
      <c r="LPR15" s="10"/>
      <c r="LPT15" s="6" t="s">
        <v>1337</v>
      </c>
      <c r="LPU15" s="98" t="s">
        <v>1336</v>
      </c>
      <c r="LPV15" s="10"/>
      <c r="LPX15" s="6" t="s">
        <v>1337</v>
      </c>
      <c r="LPY15" s="98" t="s">
        <v>1336</v>
      </c>
      <c r="LPZ15" s="10"/>
      <c r="LQB15" s="6" t="s">
        <v>1337</v>
      </c>
      <c r="LQC15" s="98" t="s">
        <v>1336</v>
      </c>
      <c r="LQD15" s="10"/>
      <c r="LQF15" s="6" t="s">
        <v>1337</v>
      </c>
      <c r="LQG15" s="98" t="s">
        <v>1336</v>
      </c>
      <c r="LQH15" s="10"/>
      <c r="LQJ15" s="6" t="s">
        <v>1337</v>
      </c>
      <c r="LQK15" s="98" t="s">
        <v>1336</v>
      </c>
      <c r="LQL15" s="10"/>
      <c r="LQN15" s="6" t="s">
        <v>1337</v>
      </c>
      <c r="LQO15" s="98" t="s">
        <v>1336</v>
      </c>
      <c r="LQP15" s="10"/>
      <c r="LQR15" s="6" t="s">
        <v>1337</v>
      </c>
      <c r="LQS15" s="98" t="s">
        <v>1336</v>
      </c>
      <c r="LQT15" s="10"/>
      <c r="LQV15" s="6" t="s">
        <v>1337</v>
      </c>
      <c r="LQW15" s="98" t="s">
        <v>1336</v>
      </c>
      <c r="LQX15" s="10"/>
      <c r="LQZ15" s="6" t="s">
        <v>1337</v>
      </c>
      <c r="LRA15" s="98" t="s">
        <v>1336</v>
      </c>
      <c r="LRB15" s="10"/>
      <c r="LRD15" s="6" t="s">
        <v>1337</v>
      </c>
      <c r="LRE15" s="98" t="s">
        <v>1336</v>
      </c>
      <c r="LRF15" s="10"/>
      <c r="LRH15" s="6" t="s">
        <v>1337</v>
      </c>
      <c r="LRI15" s="98" t="s">
        <v>1336</v>
      </c>
      <c r="LRJ15" s="10"/>
      <c r="LRL15" s="6" t="s">
        <v>1337</v>
      </c>
      <c r="LRM15" s="98" t="s">
        <v>1336</v>
      </c>
      <c r="LRN15" s="10"/>
      <c r="LRP15" s="6" t="s">
        <v>1337</v>
      </c>
      <c r="LRQ15" s="98" t="s">
        <v>1336</v>
      </c>
      <c r="LRR15" s="10"/>
      <c r="LRT15" s="6" t="s">
        <v>1337</v>
      </c>
      <c r="LRU15" s="98" t="s">
        <v>1336</v>
      </c>
      <c r="LRV15" s="10"/>
      <c r="LRX15" s="6" t="s">
        <v>1337</v>
      </c>
      <c r="LRY15" s="98" t="s">
        <v>1336</v>
      </c>
      <c r="LRZ15" s="10"/>
      <c r="LSB15" s="6" t="s">
        <v>1337</v>
      </c>
      <c r="LSC15" s="98" t="s">
        <v>1336</v>
      </c>
      <c r="LSD15" s="10"/>
      <c r="LSF15" s="6" t="s">
        <v>1337</v>
      </c>
      <c r="LSG15" s="98" t="s">
        <v>1336</v>
      </c>
      <c r="LSH15" s="10"/>
      <c r="LSJ15" s="6" t="s">
        <v>1337</v>
      </c>
      <c r="LSK15" s="98" t="s">
        <v>1336</v>
      </c>
      <c r="LSL15" s="10"/>
      <c r="LSN15" s="6" t="s">
        <v>1337</v>
      </c>
      <c r="LSO15" s="98" t="s">
        <v>1336</v>
      </c>
      <c r="LSP15" s="10"/>
      <c r="LSR15" s="6" t="s">
        <v>1337</v>
      </c>
      <c r="LSS15" s="98" t="s">
        <v>1336</v>
      </c>
      <c r="LST15" s="10"/>
      <c r="LSV15" s="6" t="s">
        <v>1337</v>
      </c>
      <c r="LSW15" s="98" t="s">
        <v>1336</v>
      </c>
      <c r="LSX15" s="10"/>
      <c r="LSZ15" s="6" t="s">
        <v>1337</v>
      </c>
      <c r="LTA15" s="98" t="s">
        <v>1336</v>
      </c>
      <c r="LTB15" s="10"/>
      <c r="LTD15" s="6" t="s">
        <v>1337</v>
      </c>
      <c r="LTE15" s="98" t="s">
        <v>1336</v>
      </c>
      <c r="LTF15" s="10"/>
      <c r="LTH15" s="6" t="s">
        <v>1337</v>
      </c>
      <c r="LTI15" s="98" t="s">
        <v>1336</v>
      </c>
      <c r="LTJ15" s="10"/>
      <c r="LTL15" s="6" t="s">
        <v>1337</v>
      </c>
      <c r="LTM15" s="98" t="s">
        <v>1336</v>
      </c>
      <c r="LTN15" s="10"/>
      <c r="LTP15" s="6" t="s">
        <v>1337</v>
      </c>
      <c r="LTQ15" s="98" t="s">
        <v>1336</v>
      </c>
      <c r="LTR15" s="10"/>
      <c r="LTT15" s="6" t="s">
        <v>1337</v>
      </c>
      <c r="LTU15" s="98" t="s">
        <v>1336</v>
      </c>
      <c r="LTV15" s="10"/>
      <c r="LTX15" s="6" t="s">
        <v>1337</v>
      </c>
      <c r="LTY15" s="98" t="s">
        <v>1336</v>
      </c>
      <c r="LTZ15" s="10"/>
      <c r="LUB15" s="6" t="s">
        <v>1337</v>
      </c>
      <c r="LUC15" s="98" t="s">
        <v>1336</v>
      </c>
      <c r="LUD15" s="10"/>
      <c r="LUF15" s="6" t="s">
        <v>1337</v>
      </c>
      <c r="LUG15" s="98" t="s">
        <v>1336</v>
      </c>
      <c r="LUH15" s="10"/>
      <c r="LUJ15" s="6" t="s">
        <v>1337</v>
      </c>
      <c r="LUK15" s="98" t="s">
        <v>1336</v>
      </c>
      <c r="LUL15" s="10"/>
      <c r="LUN15" s="6" t="s">
        <v>1337</v>
      </c>
      <c r="LUO15" s="98" t="s">
        <v>1336</v>
      </c>
      <c r="LUP15" s="10"/>
      <c r="LUR15" s="6" t="s">
        <v>1337</v>
      </c>
      <c r="LUS15" s="98" t="s">
        <v>1336</v>
      </c>
      <c r="LUT15" s="10"/>
      <c r="LUV15" s="6" t="s">
        <v>1337</v>
      </c>
      <c r="LUW15" s="98" t="s">
        <v>1336</v>
      </c>
      <c r="LUX15" s="10"/>
      <c r="LUZ15" s="6" t="s">
        <v>1337</v>
      </c>
      <c r="LVA15" s="98" t="s">
        <v>1336</v>
      </c>
      <c r="LVB15" s="10"/>
      <c r="LVD15" s="6" t="s">
        <v>1337</v>
      </c>
      <c r="LVE15" s="98" t="s">
        <v>1336</v>
      </c>
      <c r="LVF15" s="10"/>
      <c r="LVH15" s="6" t="s">
        <v>1337</v>
      </c>
      <c r="LVI15" s="98" t="s">
        <v>1336</v>
      </c>
      <c r="LVJ15" s="10"/>
      <c r="LVL15" s="6" t="s">
        <v>1337</v>
      </c>
      <c r="LVM15" s="98" t="s">
        <v>1336</v>
      </c>
      <c r="LVN15" s="10"/>
      <c r="LVP15" s="6" t="s">
        <v>1337</v>
      </c>
      <c r="LVQ15" s="98" t="s">
        <v>1336</v>
      </c>
      <c r="LVR15" s="10"/>
      <c r="LVT15" s="6" t="s">
        <v>1337</v>
      </c>
      <c r="LVU15" s="98" t="s">
        <v>1336</v>
      </c>
      <c r="LVV15" s="10"/>
      <c r="LVX15" s="6" t="s">
        <v>1337</v>
      </c>
      <c r="LVY15" s="98" t="s">
        <v>1336</v>
      </c>
      <c r="LVZ15" s="10"/>
      <c r="LWB15" s="6" t="s">
        <v>1337</v>
      </c>
      <c r="LWC15" s="98" t="s">
        <v>1336</v>
      </c>
      <c r="LWD15" s="10"/>
      <c r="LWF15" s="6" t="s">
        <v>1337</v>
      </c>
      <c r="LWG15" s="98" t="s">
        <v>1336</v>
      </c>
      <c r="LWH15" s="10"/>
      <c r="LWJ15" s="6" t="s">
        <v>1337</v>
      </c>
      <c r="LWK15" s="98" t="s">
        <v>1336</v>
      </c>
      <c r="LWL15" s="10"/>
      <c r="LWN15" s="6" t="s">
        <v>1337</v>
      </c>
      <c r="LWO15" s="98" t="s">
        <v>1336</v>
      </c>
      <c r="LWP15" s="10"/>
      <c r="LWR15" s="6" t="s">
        <v>1337</v>
      </c>
      <c r="LWS15" s="98" t="s">
        <v>1336</v>
      </c>
      <c r="LWT15" s="10"/>
      <c r="LWV15" s="6" t="s">
        <v>1337</v>
      </c>
      <c r="LWW15" s="98" t="s">
        <v>1336</v>
      </c>
      <c r="LWX15" s="10"/>
      <c r="LWZ15" s="6" t="s">
        <v>1337</v>
      </c>
      <c r="LXA15" s="98" t="s">
        <v>1336</v>
      </c>
      <c r="LXB15" s="10"/>
      <c r="LXD15" s="6" t="s">
        <v>1337</v>
      </c>
      <c r="LXE15" s="98" t="s">
        <v>1336</v>
      </c>
      <c r="LXF15" s="10"/>
      <c r="LXH15" s="6" t="s">
        <v>1337</v>
      </c>
      <c r="LXI15" s="98" t="s">
        <v>1336</v>
      </c>
      <c r="LXJ15" s="10"/>
      <c r="LXL15" s="6" t="s">
        <v>1337</v>
      </c>
      <c r="LXM15" s="98" t="s">
        <v>1336</v>
      </c>
      <c r="LXN15" s="10"/>
      <c r="LXP15" s="6" t="s">
        <v>1337</v>
      </c>
      <c r="LXQ15" s="98" t="s">
        <v>1336</v>
      </c>
      <c r="LXR15" s="10"/>
      <c r="LXT15" s="6" t="s">
        <v>1337</v>
      </c>
      <c r="LXU15" s="98" t="s">
        <v>1336</v>
      </c>
      <c r="LXV15" s="10"/>
      <c r="LXX15" s="6" t="s">
        <v>1337</v>
      </c>
      <c r="LXY15" s="98" t="s">
        <v>1336</v>
      </c>
      <c r="LXZ15" s="10"/>
      <c r="LYB15" s="6" t="s">
        <v>1337</v>
      </c>
      <c r="LYC15" s="98" t="s">
        <v>1336</v>
      </c>
      <c r="LYD15" s="10"/>
      <c r="LYF15" s="6" t="s">
        <v>1337</v>
      </c>
      <c r="LYG15" s="98" t="s">
        <v>1336</v>
      </c>
      <c r="LYH15" s="10"/>
      <c r="LYJ15" s="6" t="s">
        <v>1337</v>
      </c>
      <c r="LYK15" s="98" t="s">
        <v>1336</v>
      </c>
      <c r="LYL15" s="10"/>
      <c r="LYN15" s="6" t="s">
        <v>1337</v>
      </c>
      <c r="LYO15" s="98" t="s">
        <v>1336</v>
      </c>
      <c r="LYP15" s="10"/>
      <c r="LYR15" s="6" t="s">
        <v>1337</v>
      </c>
      <c r="LYS15" s="98" t="s">
        <v>1336</v>
      </c>
      <c r="LYT15" s="10"/>
      <c r="LYV15" s="6" t="s">
        <v>1337</v>
      </c>
      <c r="LYW15" s="98" t="s">
        <v>1336</v>
      </c>
      <c r="LYX15" s="10"/>
      <c r="LYZ15" s="6" t="s">
        <v>1337</v>
      </c>
      <c r="LZA15" s="98" t="s">
        <v>1336</v>
      </c>
      <c r="LZB15" s="10"/>
      <c r="LZD15" s="6" t="s">
        <v>1337</v>
      </c>
      <c r="LZE15" s="98" t="s">
        <v>1336</v>
      </c>
      <c r="LZF15" s="10"/>
      <c r="LZH15" s="6" t="s">
        <v>1337</v>
      </c>
      <c r="LZI15" s="98" t="s">
        <v>1336</v>
      </c>
      <c r="LZJ15" s="10"/>
      <c r="LZL15" s="6" t="s">
        <v>1337</v>
      </c>
      <c r="LZM15" s="98" t="s">
        <v>1336</v>
      </c>
      <c r="LZN15" s="10"/>
      <c r="LZP15" s="6" t="s">
        <v>1337</v>
      </c>
      <c r="LZQ15" s="98" t="s">
        <v>1336</v>
      </c>
      <c r="LZR15" s="10"/>
      <c r="LZT15" s="6" t="s">
        <v>1337</v>
      </c>
      <c r="LZU15" s="98" t="s">
        <v>1336</v>
      </c>
      <c r="LZV15" s="10"/>
      <c r="LZX15" s="6" t="s">
        <v>1337</v>
      </c>
      <c r="LZY15" s="98" t="s">
        <v>1336</v>
      </c>
      <c r="LZZ15" s="10"/>
      <c r="MAB15" s="6" t="s">
        <v>1337</v>
      </c>
      <c r="MAC15" s="98" t="s">
        <v>1336</v>
      </c>
      <c r="MAD15" s="10"/>
      <c r="MAF15" s="6" t="s">
        <v>1337</v>
      </c>
      <c r="MAG15" s="98" t="s">
        <v>1336</v>
      </c>
      <c r="MAH15" s="10"/>
      <c r="MAJ15" s="6" t="s">
        <v>1337</v>
      </c>
      <c r="MAK15" s="98" t="s">
        <v>1336</v>
      </c>
      <c r="MAL15" s="10"/>
      <c r="MAN15" s="6" t="s">
        <v>1337</v>
      </c>
      <c r="MAO15" s="98" t="s">
        <v>1336</v>
      </c>
      <c r="MAP15" s="10"/>
      <c r="MAR15" s="6" t="s">
        <v>1337</v>
      </c>
      <c r="MAS15" s="98" t="s">
        <v>1336</v>
      </c>
      <c r="MAT15" s="10"/>
      <c r="MAV15" s="6" t="s">
        <v>1337</v>
      </c>
      <c r="MAW15" s="98" t="s">
        <v>1336</v>
      </c>
      <c r="MAX15" s="10"/>
      <c r="MAZ15" s="6" t="s">
        <v>1337</v>
      </c>
      <c r="MBA15" s="98" t="s">
        <v>1336</v>
      </c>
      <c r="MBB15" s="10"/>
      <c r="MBD15" s="6" t="s">
        <v>1337</v>
      </c>
      <c r="MBE15" s="98" t="s">
        <v>1336</v>
      </c>
      <c r="MBF15" s="10"/>
      <c r="MBH15" s="6" t="s">
        <v>1337</v>
      </c>
      <c r="MBI15" s="98" t="s">
        <v>1336</v>
      </c>
      <c r="MBJ15" s="10"/>
      <c r="MBL15" s="6" t="s">
        <v>1337</v>
      </c>
      <c r="MBM15" s="98" t="s">
        <v>1336</v>
      </c>
      <c r="MBN15" s="10"/>
      <c r="MBP15" s="6" t="s">
        <v>1337</v>
      </c>
      <c r="MBQ15" s="98" t="s">
        <v>1336</v>
      </c>
      <c r="MBR15" s="10"/>
      <c r="MBT15" s="6" t="s">
        <v>1337</v>
      </c>
      <c r="MBU15" s="98" t="s">
        <v>1336</v>
      </c>
      <c r="MBV15" s="10"/>
      <c r="MBX15" s="6" t="s">
        <v>1337</v>
      </c>
      <c r="MBY15" s="98" t="s">
        <v>1336</v>
      </c>
      <c r="MBZ15" s="10"/>
      <c r="MCB15" s="6" t="s">
        <v>1337</v>
      </c>
      <c r="MCC15" s="98" t="s">
        <v>1336</v>
      </c>
      <c r="MCD15" s="10"/>
      <c r="MCF15" s="6" t="s">
        <v>1337</v>
      </c>
      <c r="MCG15" s="98" t="s">
        <v>1336</v>
      </c>
      <c r="MCH15" s="10"/>
      <c r="MCJ15" s="6" t="s">
        <v>1337</v>
      </c>
      <c r="MCK15" s="98" t="s">
        <v>1336</v>
      </c>
      <c r="MCL15" s="10"/>
      <c r="MCN15" s="6" t="s">
        <v>1337</v>
      </c>
      <c r="MCO15" s="98" t="s">
        <v>1336</v>
      </c>
      <c r="MCP15" s="10"/>
      <c r="MCR15" s="6" t="s">
        <v>1337</v>
      </c>
      <c r="MCS15" s="98" t="s">
        <v>1336</v>
      </c>
      <c r="MCT15" s="10"/>
      <c r="MCV15" s="6" t="s">
        <v>1337</v>
      </c>
      <c r="MCW15" s="98" t="s">
        <v>1336</v>
      </c>
      <c r="MCX15" s="10"/>
      <c r="MCZ15" s="6" t="s">
        <v>1337</v>
      </c>
      <c r="MDA15" s="98" t="s">
        <v>1336</v>
      </c>
      <c r="MDB15" s="10"/>
      <c r="MDD15" s="6" t="s">
        <v>1337</v>
      </c>
      <c r="MDE15" s="98" t="s">
        <v>1336</v>
      </c>
      <c r="MDF15" s="10"/>
      <c r="MDH15" s="6" t="s">
        <v>1337</v>
      </c>
      <c r="MDI15" s="98" t="s">
        <v>1336</v>
      </c>
      <c r="MDJ15" s="10"/>
      <c r="MDL15" s="6" t="s">
        <v>1337</v>
      </c>
      <c r="MDM15" s="98" t="s">
        <v>1336</v>
      </c>
      <c r="MDN15" s="10"/>
      <c r="MDP15" s="6" t="s">
        <v>1337</v>
      </c>
      <c r="MDQ15" s="98" t="s">
        <v>1336</v>
      </c>
      <c r="MDR15" s="10"/>
      <c r="MDT15" s="6" t="s">
        <v>1337</v>
      </c>
      <c r="MDU15" s="98" t="s">
        <v>1336</v>
      </c>
      <c r="MDV15" s="10"/>
      <c r="MDX15" s="6" t="s">
        <v>1337</v>
      </c>
      <c r="MDY15" s="98" t="s">
        <v>1336</v>
      </c>
      <c r="MDZ15" s="10"/>
      <c r="MEB15" s="6" t="s">
        <v>1337</v>
      </c>
      <c r="MEC15" s="98" t="s">
        <v>1336</v>
      </c>
      <c r="MED15" s="10"/>
      <c r="MEF15" s="6" t="s">
        <v>1337</v>
      </c>
      <c r="MEG15" s="98" t="s">
        <v>1336</v>
      </c>
      <c r="MEH15" s="10"/>
      <c r="MEJ15" s="6" t="s">
        <v>1337</v>
      </c>
      <c r="MEK15" s="98" t="s">
        <v>1336</v>
      </c>
      <c r="MEL15" s="10"/>
      <c r="MEN15" s="6" t="s">
        <v>1337</v>
      </c>
      <c r="MEO15" s="98" t="s">
        <v>1336</v>
      </c>
      <c r="MEP15" s="10"/>
      <c r="MER15" s="6" t="s">
        <v>1337</v>
      </c>
      <c r="MES15" s="98" t="s">
        <v>1336</v>
      </c>
      <c r="MET15" s="10"/>
      <c r="MEV15" s="6" t="s">
        <v>1337</v>
      </c>
      <c r="MEW15" s="98" t="s">
        <v>1336</v>
      </c>
      <c r="MEX15" s="10"/>
      <c r="MEZ15" s="6" t="s">
        <v>1337</v>
      </c>
      <c r="MFA15" s="98" t="s">
        <v>1336</v>
      </c>
      <c r="MFB15" s="10"/>
      <c r="MFD15" s="6" t="s">
        <v>1337</v>
      </c>
      <c r="MFE15" s="98" t="s">
        <v>1336</v>
      </c>
      <c r="MFF15" s="10"/>
      <c r="MFH15" s="6" t="s">
        <v>1337</v>
      </c>
      <c r="MFI15" s="98" t="s">
        <v>1336</v>
      </c>
      <c r="MFJ15" s="10"/>
      <c r="MFL15" s="6" t="s">
        <v>1337</v>
      </c>
      <c r="MFM15" s="98" t="s">
        <v>1336</v>
      </c>
      <c r="MFN15" s="10"/>
      <c r="MFP15" s="6" t="s">
        <v>1337</v>
      </c>
      <c r="MFQ15" s="98" t="s">
        <v>1336</v>
      </c>
      <c r="MFR15" s="10"/>
      <c r="MFT15" s="6" t="s">
        <v>1337</v>
      </c>
      <c r="MFU15" s="98" t="s">
        <v>1336</v>
      </c>
      <c r="MFV15" s="10"/>
      <c r="MFX15" s="6" t="s">
        <v>1337</v>
      </c>
      <c r="MFY15" s="98" t="s">
        <v>1336</v>
      </c>
      <c r="MFZ15" s="10"/>
      <c r="MGB15" s="6" t="s">
        <v>1337</v>
      </c>
      <c r="MGC15" s="98" t="s">
        <v>1336</v>
      </c>
      <c r="MGD15" s="10"/>
      <c r="MGF15" s="6" t="s">
        <v>1337</v>
      </c>
      <c r="MGG15" s="98" t="s">
        <v>1336</v>
      </c>
      <c r="MGH15" s="10"/>
      <c r="MGJ15" s="6" t="s">
        <v>1337</v>
      </c>
      <c r="MGK15" s="98" t="s">
        <v>1336</v>
      </c>
      <c r="MGL15" s="10"/>
      <c r="MGN15" s="6" t="s">
        <v>1337</v>
      </c>
      <c r="MGO15" s="98" t="s">
        <v>1336</v>
      </c>
      <c r="MGP15" s="10"/>
      <c r="MGR15" s="6" t="s">
        <v>1337</v>
      </c>
      <c r="MGS15" s="98" t="s">
        <v>1336</v>
      </c>
      <c r="MGT15" s="10"/>
      <c r="MGV15" s="6" t="s">
        <v>1337</v>
      </c>
      <c r="MGW15" s="98" t="s">
        <v>1336</v>
      </c>
      <c r="MGX15" s="10"/>
      <c r="MGZ15" s="6" t="s">
        <v>1337</v>
      </c>
      <c r="MHA15" s="98" t="s">
        <v>1336</v>
      </c>
      <c r="MHB15" s="10"/>
      <c r="MHD15" s="6" t="s">
        <v>1337</v>
      </c>
      <c r="MHE15" s="98" t="s">
        <v>1336</v>
      </c>
      <c r="MHF15" s="10"/>
      <c r="MHH15" s="6" t="s">
        <v>1337</v>
      </c>
      <c r="MHI15" s="98" t="s">
        <v>1336</v>
      </c>
      <c r="MHJ15" s="10"/>
      <c r="MHL15" s="6" t="s">
        <v>1337</v>
      </c>
      <c r="MHM15" s="98" t="s">
        <v>1336</v>
      </c>
      <c r="MHN15" s="10"/>
      <c r="MHP15" s="6" t="s">
        <v>1337</v>
      </c>
      <c r="MHQ15" s="98" t="s">
        <v>1336</v>
      </c>
      <c r="MHR15" s="10"/>
      <c r="MHT15" s="6" t="s">
        <v>1337</v>
      </c>
      <c r="MHU15" s="98" t="s">
        <v>1336</v>
      </c>
      <c r="MHV15" s="10"/>
      <c r="MHX15" s="6" t="s">
        <v>1337</v>
      </c>
      <c r="MHY15" s="98" t="s">
        <v>1336</v>
      </c>
      <c r="MHZ15" s="10"/>
      <c r="MIB15" s="6" t="s">
        <v>1337</v>
      </c>
      <c r="MIC15" s="98" t="s">
        <v>1336</v>
      </c>
      <c r="MID15" s="10"/>
      <c r="MIF15" s="6" t="s">
        <v>1337</v>
      </c>
      <c r="MIG15" s="98" t="s">
        <v>1336</v>
      </c>
      <c r="MIH15" s="10"/>
      <c r="MIJ15" s="6" t="s">
        <v>1337</v>
      </c>
      <c r="MIK15" s="98" t="s">
        <v>1336</v>
      </c>
      <c r="MIL15" s="10"/>
      <c r="MIN15" s="6" t="s">
        <v>1337</v>
      </c>
      <c r="MIO15" s="98" t="s">
        <v>1336</v>
      </c>
      <c r="MIP15" s="10"/>
      <c r="MIR15" s="6" t="s">
        <v>1337</v>
      </c>
      <c r="MIS15" s="98" t="s">
        <v>1336</v>
      </c>
      <c r="MIT15" s="10"/>
      <c r="MIV15" s="6" t="s">
        <v>1337</v>
      </c>
      <c r="MIW15" s="98" t="s">
        <v>1336</v>
      </c>
      <c r="MIX15" s="10"/>
      <c r="MIZ15" s="6" t="s">
        <v>1337</v>
      </c>
      <c r="MJA15" s="98" t="s">
        <v>1336</v>
      </c>
      <c r="MJB15" s="10"/>
      <c r="MJD15" s="6" t="s">
        <v>1337</v>
      </c>
      <c r="MJE15" s="98" t="s">
        <v>1336</v>
      </c>
      <c r="MJF15" s="10"/>
      <c r="MJH15" s="6" t="s">
        <v>1337</v>
      </c>
      <c r="MJI15" s="98" t="s">
        <v>1336</v>
      </c>
      <c r="MJJ15" s="10"/>
      <c r="MJL15" s="6" t="s">
        <v>1337</v>
      </c>
      <c r="MJM15" s="98" t="s">
        <v>1336</v>
      </c>
      <c r="MJN15" s="10"/>
      <c r="MJP15" s="6" t="s">
        <v>1337</v>
      </c>
      <c r="MJQ15" s="98" t="s">
        <v>1336</v>
      </c>
      <c r="MJR15" s="10"/>
      <c r="MJT15" s="6" t="s">
        <v>1337</v>
      </c>
      <c r="MJU15" s="98" t="s">
        <v>1336</v>
      </c>
      <c r="MJV15" s="10"/>
      <c r="MJX15" s="6" t="s">
        <v>1337</v>
      </c>
      <c r="MJY15" s="98" t="s">
        <v>1336</v>
      </c>
      <c r="MJZ15" s="10"/>
      <c r="MKB15" s="6" t="s">
        <v>1337</v>
      </c>
      <c r="MKC15" s="98" t="s">
        <v>1336</v>
      </c>
      <c r="MKD15" s="10"/>
      <c r="MKF15" s="6" t="s">
        <v>1337</v>
      </c>
      <c r="MKG15" s="98" t="s">
        <v>1336</v>
      </c>
      <c r="MKH15" s="10"/>
      <c r="MKJ15" s="6" t="s">
        <v>1337</v>
      </c>
      <c r="MKK15" s="98" t="s">
        <v>1336</v>
      </c>
      <c r="MKL15" s="10"/>
      <c r="MKN15" s="6" t="s">
        <v>1337</v>
      </c>
      <c r="MKO15" s="98" t="s">
        <v>1336</v>
      </c>
      <c r="MKP15" s="10"/>
      <c r="MKR15" s="6" t="s">
        <v>1337</v>
      </c>
      <c r="MKS15" s="98" t="s">
        <v>1336</v>
      </c>
      <c r="MKT15" s="10"/>
      <c r="MKV15" s="6" t="s">
        <v>1337</v>
      </c>
      <c r="MKW15" s="98" t="s">
        <v>1336</v>
      </c>
      <c r="MKX15" s="10"/>
      <c r="MKZ15" s="6" t="s">
        <v>1337</v>
      </c>
      <c r="MLA15" s="98" t="s">
        <v>1336</v>
      </c>
      <c r="MLB15" s="10"/>
      <c r="MLD15" s="6" t="s">
        <v>1337</v>
      </c>
      <c r="MLE15" s="98" t="s">
        <v>1336</v>
      </c>
      <c r="MLF15" s="10"/>
      <c r="MLH15" s="6" t="s">
        <v>1337</v>
      </c>
      <c r="MLI15" s="98" t="s">
        <v>1336</v>
      </c>
      <c r="MLJ15" s="10"/>
      <c r="MLL15" s="6" t="s">
        <v>1337</v>
      </c>
      <c r="MLM15" s="98" t="s">
        <v>1336</v>
      </c>
      <c r="MLN15" s="10"/>
      <c r="MLP15" s="6" t="s">
        <v>1337</v>
      </c>
      <c r="MLQ15" s="98" t="s">
        <v>1336</v>
      </c>
      <c r="MLR15" s="10"/>
      <c r="MLT15" s="6" t="s">
        <v>1337</v>
      </c>
      <c r="MLU15" s="98" t="s">
        <v>1336</v>
      </c>
      <c r="MLV15" s="10"/>
      <c r="MLX15" s="6" t="s">
        <v>1337</v>
      </c>
      <c r="MLY15" s="98" t="s">
        <v>1336</v>
      </c>
      <c r="MLZ15" s="10"/>
      <c r="MMB15" s="6" t="s">
        <v>1337</v>
      </c>
      <c r="MMC15" s="98" t="s">
        <v>1336</v>
      </c>
      <c r="MMD15" s="10"/>
      <c r="MMF15" s="6" t="s">
        <v>1337</v>
      </c>
      <c r="MMG15" s="98" t="s">
        <v>1336</v>
      </c>
      <c r="MMH15" s="10"/>
      <c r="MMJ15" s="6" t="s">
        <v>1337</v>
      </c>
      <c r="MMK15" s="98" t="s">
        <v>1336</v>
      </c>
      <c r="MML15" s="10"/>
      <c r="MMN15" s="6" t="s">
        <v>1337</v>
      </c>
      <c r="MMO15" s="98" t="s">
        <v>1336</v>
      </c>
      <c r="MMP15" s="10"/>
      <c r="MMR15" s="6" t="s">
        <v>1337</v>
      </c>
      <c r="MMS15" s="98" t="s">
        <v>1336</v>
      </c>
      <c r="MMT15" s="10"/>
      <c r="MMV15" s="6" t="s">
        <v>1337</v>
      </c>
      <c r="MMW15" s="98" t="s">
        <v>1336</v>
      </c>
      <c r="MMX15" s="10"/>
      <c r="MMZ15" s="6" t="s">
        <v>1337</v>
      </c>
      <c r="MNA15" s="98" t="s">
        <v>1336</v>
      </c>
      <c r="MNB15" s="10"/>
      <c r="MND15" s="6" t="s">
        <v>1337</v>
      </c>
      <c r="MNE15" s="98" t="s">
        <v>1336</v>
      </c>
      <c r="MNF15" s="10"/>
      <c r="MNH15" s="6" t="s">
        <v>1337</v>
      </c>
      <c r="MNI15" s="98" t="s">
        <v>1336</v>
      </c>
      <c r="MNJ15" s="10"/>
      <c r="MNL15" s="6" t="s">
        <v>1337</v>
      </c>
      <c r="MNM15" s="98" t="s">
        <v>1336</v>
      </c>
      <c r="MNN15" s="10"/>
      <c r="MNP15" s="6" t="s">
        <v>1337</v>
      </c>
      <c r="MNQ15" s="98" t="s">
        <v>1336</v>
      </c>
      <c r="MNR15" s="10"/>
      <c r="MNT15" s="6" t="s">
        <v>1337</v>
      </c>
      <c r="MNU15" s="98" t="s">
        <v>1336</v>
      </c>
      <c r="MNV15" s="10"/>
      <c r="MNX15" s="6" t="s">
        <v>1337</v>
      </c>
      <c r="MNY15" s="98" t="s">
        <v>1336</v>
      </c>
      <c r="MNZ15" s="10"/>
      <c r="MOB15" s="6" t="s">
        <v>1337</v>
      </c>
      <c r="MOC15" s="98" t="s">
        <v>1336</v>
      </c>
      <c r="MOD15" s="10"/>
      <c r="MOF15" s="6" t="s">
        <v>1337</v>
      </c>
      <c r="MOG15" s="98" t="s">
        <v>1336</v>
      </c>
      <c r="MOH15" s="10"/>
      <c r="MOJ15" s="6" t="s">
        <v>1337</v>
      </c>
      <c r="MOK15" s="98" t="s">
        <v>1336</v>
      </c>
      <c r="MOL15" s="10"/>
      <c r="MON15" s="6" t="s">
        <v>1337</v>
      </c>
      <c r="MOO15" s="98" t="s">
        <v>1336</v>
      </c>
      <c r="MOP15" s="10"/>
      <c r="MOR15" s="6" t="s">
        <v>1337</v>
      </c>
      <c r="MOS15" s="98" t="s">
        <v>1336</v>
      </c>
      <c r="MOT15" s="10"/>
      <c r="MOV15" s="6" t="s">
        <v>1337</v>
      </c>
      <c r="MOW15" s="98" t="s">
        <v>1336</v>
      </c>
      <c r="MOX15" s="10"/>
      <c r="MOZ15" s="6" t="s">
        <v>1337</v>
      </c>
      <c r="MPA15" s="98" t="s">
        <v>1336</v>
      </c>
      <c r="MPB15" s="10"/>
      <c r="MPD15" s="6" t="s">
        <v>1337</v>
      </c>
      <c r="MPE15" s="98" t="s">
        <v>1336</v>
      </c>
      <c r="MPF15" s="10"/>
      <c r="MPH15" s="6" t="s">
        <v>1337</v>
      </c>
      <c r="MPI15" s="98" t="s">
        <v>1336</v>
      </c>
      <c r="MPJ15" s="10"/>
      <c r="MPL15" s="6" t="s">
        <v>1337</v>
      </c>
      <c r="MPM15" s="98" t="s">
        <v>1336</v>
      </c>
      <c r="MPN15" s="10"/>
      <c r="MPP15" s="6" t="s">
        <v>1337</v>
      </c>
      <c r="MPQ15" s="98" t="s">
        <v>1336</v>
      </c>
      <c r="MPR15" s="10"/>
      <c r="MPT15" s="6" t="s">
        <v>1337</v>
      </c>
      <c r="MPU15" s="98" t="s">
        <v>1336</v>
      </c>
      <c r="MPV15" s="10"/>
      <c r="MPX15" s="6" t="s">
        <v>1337</v>
      </c>
      <c r="MPY15" s="98" t="s">
        <v>1336</v>
      </c>
      <c r="MPZ15" s="10"/>
      <c r="MQB15" s="6" t="s">
        <v>1337</v>
      </c>
      <c r="MQC15" s="98" t="s">
        <v>1336</v>
      </c>
      <c r="MQD15" s="10"/>
      <c r="MQF15" s="6" t="s">
        <v>1337</v>
      </c>
      <c r="MQG15" s="98" t="s">
        <v>1336</v>
      </c>
      <c r="MQH15" s="10"/>
      <c r="MQJ15" s="6" t="s">
        <v>1337</v>
      </c>
      <c r="MQK15" s="98" t="s">
        <v>1336</v>
      </c>
      <c r="MQL15" s="10"/>
      <c r="MQN15" s="6" t="s">
        <v>1337</v>
      </c>
      <c r="MQO15" s="98" t="s">
        <v>1336</v>
      </c>
      <c r="MQP15" s="10"/>
      <c r="MQR15" s="6" t="s">
        <v>1337</v>
      </c>
      <c r="MQS15" s="98" t="s">
        <v>1336</v>
      </c>
      <c r="MQT15" s="10"/>
      <c r="MQV15" s="6" t="s">
        <v>1337</v>
      </c>
      <c r="MQW15" s="98" t="s">
        <v>1336</v>
      </c>
      <c r="MQX15" s="10"/>
      <c r="MQZ15" s="6" t="s">
        <v>1337</v>
      </c>
      <c r="MRA15" s="98" t="s">
        <v>1336</v>
      </c>
      <c r="MRB15" s="10"/>
      <c r="MRD15" s="6" t="s">
        <v>1337</v>
      </c>
      <c r="MRE15" s="98" t="s">
        <v>1336</v>
      </c>
      <c r="MRF15" s="10"/>
      <c r="MRH15" s="6" t="s">
        <v>1337</v>
      </c>
      <c r="MRI15" s="98" t="s">
        <v>1336</v>
      </c>
      <c r="MRJ15" s="10"/>
      <c r="MRL15" s="6" t="s">
        <v>1337</v>
      </c>
      <c r="MRM15" s="98" t="s">
        <v>1336</v>
      </c>
      <c r="MRN15" s="10"/>
      <c r="MRP15" s="6" t="s">
        <v>1337</v>
      </c>
      <c r="MRQ15" s="98" t="s">
        <v>1336</v>
      </c>
      <c r="MRR15" s="10"/>
      <c r="MRT15" s="6" t="s">
        <v>1337</v>
      </c>
      <c r="MRU15" s="98" t="s">
        <v>1336</v>
      </c>
      <c r="MRV15" s="10"/>
      <c r="MRX15" s="6" t="s">
        <v>1337</v>
      </c>
      <c r="MRY15" s="98" t="s">
        <v>1336</v>
      </c>
      <c r="MRZ15" s="10"/>
      <c r="MSB15" s="6" t="s">
        <v>1337</v>
      </c>
      <c r="MSC15" s="98" t="s">
        <v>1336</v>
      </c>
      <c r="MSD15" s="10"/>
      <c r="MSF15" s="6" t="s">
        <v>1337</v>
      </c>
      <c r="MSG15" s="98" t="s">
        <v>1336</v>
      </c>
      <c r="MSH15" s="10"/>
      <c r="MSJ15" s="6" t="s">
        <v>1337</v>
      </c>
      <c r="MSK15" s="98" t="s">
        <v>1336</v>
      </c>
      <c r="MSL15" s="10"/>
      <c r="MSN15" s="6" t="s">
        <v>1337</v>
      </c>
      <c r="MSO15" s="98" t="s">
        <v>1336</v>
      </c>
      <c r="MSP15" s="10"/>
      <c r="MSR15" s="6" t="s">
        <v>1337</v>
      </c>
      <c r="MSS15" s="98" t="s">
        <v>1336</v>
      </c>
      <c r="MST15" s="10"/>
      <c r="MSV15" s="6" t="s">
        <v>1337</v>
      </c>
      <c r="MSW15" s="98" t="s">
        <v>1336</v>
      </c>
      <c r="MSX15" s="10"/>
      <c r="MSZ15" s="6" t="s">
        <v>1337</v>
      </c>
      <c r="MTA15" s="98" t="s">
        <v>1336</v>
      </c>
      <c r="MTB15" s="10"/>
      <c r="MTD15" s="6" t="s">
        <v>1337</v>
      </c>
      <c r="MTE15" s="98" t="s">
        <v>1336</v>
      </c>
      <c r="MTF15" s="10"/>
      <c r="MTH15" s="6" t="s">
        <v>1337</v>
      </c>
      <c r="MTI15" s="98" t="s">
        <v>1336</v>
      </c>
      <c r="MTJ15" s="10"/>
      <c r="MTL15" s="6" t="s">
        <v>1337</v>
      </c>
      <c r="MTM15" s="98" t="s">
        <v>1336</v>
      </c>
      <c r="MTN15" s="10"/>
      <c r="MTP15" s="6" t="s">
        <v>1337</v>
      </c>
      <c r="MTQ15" s="98" t="s">
        <v>1336</v>
      </c>
      <c r="MTR15" s="10"/>
      <c r="MTT15" s="6" t="s">
        <v>1337</v>
      </c>
      <c r="MTU15" s="98" t="s">
        <v>1336</v>
      </c>
      <c r="MTV15" s="10"/>
      <c r="MTX15" s="6" t="s">
        <v>1337</v>
      </c>
      <c r="MTY15" s="98" t="s">
        <v>1336</v>
      </c>
      <c r="MTZ15" s="10"/>
      <c r="MUB15" s="6" t="s">
        <v>1337</v>
      </c>
      <c r="MUC15" s="98" t="s">
        <v>1336</v>
      </c>
      <c r="MUD15" s="10"/>
      <c r="MUF15" s="6" t="s">
        <v>1337</v>
      </c>
      <c r="MUG15" s="98" t="s">
        <v>1336</v>
      </c>
      <c r="MUH15" s="10"/>
      <c r="MUJ15" s="6" t="s">
        <v>1337</v>
      </c>
      <c r="MUK15" s="98" t="s">
        <v>1336</v>
      </c>
      <c r="MUL15" s="10"/>
      <c r="MUN15" s="6" t="s">
        <v>1337</v>
      </c>
      <c r="MUO15" s="98" t="s">
        <v>1336</v>
      </c>
      <c r="MUP15" s="10"/>
      <c r="MUR15" s="6" t="s">
        <v>1337</v>
      </c>
      <c r="MUS15" s="98" t="s">
        <v>1336</v>
      </c>
      <c r="MUT15" s="10"/>
      <c r="MUV15" s="6" t="s">
        <v>1337</v>
      </c>
      <c r="MUW15" s="98" t="s">
        <v>1336</v>
      </c>
      <c r="MUX15" s="10"/>
      <c r="MUZ15" s="6" t="s">
        <v>1337</v>
      </c>
      <c r="MVA15" s="98" t="s">
        <v>1336</v>
      </c>
      <c r="MVB15" s="10"/>
      <c r="MVD15" s="6" t="s">
        <v>1337</v>
      </c>
      <c r="MVE15" s="98" t="s">
        <v>1336</v>
      </c>
      <c r="MVF15" s="10"/>
      <c r="MVH15" s="6" t="s">
        <v>1337</v>
      </c>
      <c r="MVI15" s="98" t="s">
        <v>1336</v>
      </c>
      <c r="MVJ15" s="10"/>
      <c r="MVL15" s="6" t="s">
        <v>1337</v>
      </c>
      <c r="MVM15" s="98" t="s">
        <v>1336</v>
      </c>
      <c r="MVN15" s="10"/>
      <c r="MVP15" s="6" t="s">
        <v>1337</v>
      </c>
      <c r="MVQ15" s="98" t="s">
        <v>1336</v>
      </c>
      <c r="MVR15" s="10"/>
      <c r="MVT15" s="6" t="s">
        <v>1337</v>
      </c>
      <c r="MVU15" s="98" t="s">
        <v>1336</v>
      </c>
      <c r="MVV15" s="10"/>
      <c r="MVX15" s="6" t="s">
        <v>1337</v>
      </c>
      <c r="MVY15" s="98" t="s">
        <v>1336</v>
      </c>
      <c r="MVZ15" s="10"/>
      <c r="MWB15" s="6" t="s">
        <v>1337</v>
      </c>
      <c r="MWC15" s="98" t="s">
        <v>1336</v>
      </c>
      <c r="MWD15" s="10"/>
      <c r="MWF15" s="6" t="s">
        <v>1337</v>
      </c>
      <c r="MWG15" s="98" t="s">
        <v>1336</v>
      </c>
      <c r="MWH15" s="10"/>
      <c r="MWJ15" s="6" t="s">
        <v>1337</v>
      </c>
      <c r="MWK15" s="98" t="s">
        <v>1336</v>
      </c>
      <c r="MWL15" s="10"/>
      <c r="MWN15" s="6" t="s">
        <v>1337</v>
      </c>
      <c r="MWO15" s="98" t="s">
        <v>1336</v>
      </c>
      <c r="MWP15" s="10"/>
      <c r="MWR15" s="6" t="s">
        <v>1337</v>
      </c>
      <c r="MWS15" s="98" t="s">
        <v>1336</v>
      </c>
      <c r="MWT15" s="10"/>
      <c r="MWV15" s="6" t="s">
        <v>1337</v>
      </c>
      <c r="MWW15" s="98" t="s">
        <v>1336</v>
      </c>
      <c r="MWX15" s="10"/>
      <c r="MWZ15" s="6" t="s">
        <v>1337</v>
      </c>
      <c r="MXA15" s="98" t="s">
        <v>1336</v>
      </c>
      <c r="MXB15" s="10"/>
      <c r="MXD15" s="6" t="s">
        <v>1337</v>
      </c>
      <c r="MXE15" s="98" t="s">
        <v>1336</v>
      </c>
      <c r="MXF15" s="10"/>
      <c r="MXH15" s="6" t="s">
        <v>1337</v>
      </c>
      <c r="MXI15" s="98" t="s">
        <v>1336</v>
      </c>
      <c r="MXJ15" s="10"/>
      <c r="MXL15" s="6" t="s">
        <v>1337</v>
      </c>
      <c r="MXM15" s="98" t="s">
        <v>1336</v>
      </c>
      <c r="MXN15" s="10"/>
      <c r="MXP15" s="6" t="s">
        <v>1337</v>
      </c>
      <c r="MXQ15" s="98" t="s">
        <v>1336</v>
      </c>
      <c r="MXR15" s="10"/>
      <c r="MXT15" s="6" t="s">
        <v>1337</v>
      </c>
      <c r="MXU15" s="98" t="s">
        <v>1336</v>
      </c>
      <c r="MXV15" s="10"/>
      <c r="MXX15" s="6" t="s">
        <v>1337</v>
      </c>
      <c r="MXY15" s="98" t="s">
        <v>1336</v>
      </c>
      <c r="MXZ15" s="10"/>
      <c r="MYB15" s="6" t="s">
        <v>1337</v>
      </c>
      <c r="MYC15" s="98" t="s">
        <v>1336</v>
      </c>
      <c r="MYD15" s="10"/>
      <c r="MYF15" s="6" t="s">
        <v>1337</v>
      </c>
      <c r="MYG15" s="98" t="s">
        <v>1336</v>
      </c>
      <c r="MYH15" s="10"/>
      <c r="MYJ15" s="6" t="s">
        <v>1337</v>
      </c>
      <c r="MYK15" s="98" t="s">
        <v>1336</v>
      </c>
      <c r="MYL15" s="10"/>
      <c r="MYN15" s="6" t="s">
        <v>1337</v>
      </c>
      <c r="MYO15" s="98" t="s">
        <v>1336</v>
      </c>
      <c r="MYP15" s="10"/>
      <c r="MYR15" s="6" t="s">
        <v>1337</v>
      </c>
      <c r="MYS15" s="98" t="s">
        <v>1336</v>
      </c>
      <c r="MYT15" s="10"/>
      <c r="MYV15" s="6" t="s">
        <v>1337</v>
      </c>
      <c r="MYW15" s="98" t="s">
        <v>1336</v>
      </c>
      <c r="MYX15" s="10"/>
      <c r="MYZ15" s="6" t="s">
        <v>1337</v>
      </c>
      <c r="MZA15" s="98" t="s">
        <v>1336</v>
      </c>
      <c r="MZB15" s="10"/>
      <c r="MZD15" s="6" t="s">
        <v>1337</v>
      </c>
      <c r="MZE15" s="98" t="s">
        <v>1336</v>
      </c>
      <c r="MZF15" s="10"/>
      <c r="MZH15" s="6" t="s">
        <v>1337</v>
      </c>
      <c r="MZI15" s="98" t="s">
        <v>1336</v>
      </c>
      <c r="MZJ15" s="10"/>
      <c r="MZL15" s="6" t="s">
        <v>1337</v>
      </c>
      <c r="MZM15" s="98" t="s">
        <v>1336</v>
      </c>
      <c r="MZN15" s="10"/>
      <c r="MZP15" s="6" t="s">
        <v>1337</v>
      </c>
      <c r="MZQ15" s="98" t="s">
        <v>1336</v>
      </c>
      <c r="MZR15" s="10"/>
      <c r="MZT15" s="6" t="s">
        <v>1337</v>
      </c>
      <c r="MZU15" s="98" t="s">
        <v>1336</v>
      </c>
      <c r="MZV15" s="10"/>
      <c r="MZX15" s="6" t="s">
        <v>1337</v>
      </c>
      <c r="MZY15" s="98" t="s">
        <v>1336</v>
      </c>
      <c r="MZZ15" s="10"/>
      <c r="NAB15" s="6" t="s">
        <v>1337</v>
      </c>
      <c r="NAC15" s="98" t="s">
        <v>1336</v>
      </c>
      <c r="NAD15" s="10"/>
      <c r="NAF15" s="6" t="s">
        <v>1337</v>
      </c>
      <c r="NAG15" s="98" t="s">
        <v>1336</v>
      </c>
      <c r="NAH15" s="10"/>
      <c r="NAJ15" s="6" t="s">
        <v>1337</v>
      </c>
      <c r="NAK15" s="98" t="s">
        <v>1336</v>
      </c>
      <c r="NAL15" s="10"/>
      <c r="NAN15" s="6" t="s">
        <v>1337</v>
      </c>
      <c r="NAO15" s="98" t="s">
        <v>1336</v>
      </c>
      <c r="NAP15" s="10"/>
      <c r="NAR15" s="6" t="s">
        <v>1337</v>
      </c>
      <c r="NAS15" s="98" t="s">
        <v>1336</v>
      </c>
      <c r="NAT15" s="10"/>
      <c r="NAV15" s="6" t="s">
        <v>1337</v>
      </c>
      <c r="NAW15" s="98" t="s">
        <v>1336</v>
      </c>
      <c r="NAX15" s="10"/>
      <c r="NAZ15" s="6" t="s">
        <v>1337</v>
      </c>
      <c r="NBA15" s="98" t="s">
        <v>1336</v>
      </c>
      <c r="NBB15" s="10"/>
      <c r="NBD15" s="6" t="s">
        <v>1337</v>
      </c>
      <c r="NBE15" s="98" t="s">
        <v>1336</v>
      </c>
      <c r="NBF15" s="10"/>
      <c r="NBH15" s="6" t="s">
        <v>1337</v>
      </c>
      <c r="NBI15" s="98" t="s">
        <v>1336</v>
      </c>
      <c r="NBJ15" s="10"/>
      <c r="NBL15" s="6" t="s">
        <v>1337</v>
      </c>
      <c r="NBM15" s="98" t="s">
        <v>1336</v>
      </c>
      <c r="NBN15" s="10"/>
      <c r="NBP15" s="6" t="s">
        <v>1337</v>
      </c>
      <c r="NBQ15" s="98" t="s">
        <v>1336</v>
      </c>
      <c r="NBR15" s="10"/>
      <c r="NBT15" s="6" t="s">
        <v>1337</v>
      </c>
      <c r="NBU15" s="98" t="s">
        <v>1336</v>
      </c>
      <c r="NBV15" s="10"/>
      <c r="NBX15" s="6" t="s">
        <v>1337</v>
      </c>
      <c r="NBY15" s="98" t="s">
        <v>1336</v>
      </c>
      <c r="NBZ15" s="10"/>
      <c r="NCB15" s="6" t="s">
        <v>1337</v>
      </c>
      <c r="NCC15" s="98" t="s">
        <v>1336</v>
      </c>
      <c r="NCD15" s="10"/>
      <c r="NCF15" s="6" t="s">
        <v>1337</v>
      </c>
      <c r="NCG15" s="98" t="s">
        <v>1336</v>
      </c>
      <c r="NCH15" s="10"/>
      <c r="NCJ15" s="6" t="s">
        <v>1337</v>
      </c>
      <c r="NCK15" s="98" t="s">
        <v>1336</v>
      </c>
      <c r="NCL15" s="10"/>
      <c r="NCN15" s="6" t="s">
        <v>1337</v>
      </c>
      <c r="NCO15" s="98" t="s">
        <v>1336</v>
      </c>
      <c r="NCP15" s="10"/>
      <c r="NCR15" s="6" t="s">
        <v>1337</v>
      </c>
      <c r="NCS15" s="98" t="s">
        <v>1336</v>
      </c>
      <c r="NCT15" s="10"/>
      <c r="NCV15" s="6" t="s">
        <v>1337</v>
      </c>
      <c r="NCW15" s="98" t="s">
        <v>1336</v>
      </c>
      <c r="NCX15" s="10"/>
      <c r="NCZ15" s="6" t="s">
        <v>1337</v>
      </c>
      <c r="NDA15" s="98" t="s">
        <v>1336</v>
      </c>
      <c r="NDB15" s="10"/>
      <c r="NDD15" s="6" t="s">
        <v>1337</v>
      </c>
      <c r="NDE15" s="98" t="s">
        <v>1336</v>
      </c>
      <c r="NDF15" s="10"/>
      <c r="NDH15" s="6" t="s">
        <v>1337</v>
      </c>
      <c r="NDI15" s="98" t="s">
        <v>1336</v>
      </c>
      <c r="NDJ15" s="10"/>
      <c r="NDL15" s="6" t="s">
        <v>1337</v>
      </c>
      <c r="NDM15" s="98" t="s">
        <v>1336</v>
      </c>
      <c r="NDN15" s="10"/>
      <c r="NDP15" s="6" t="s">
        <v>1337</v>
      </c>
      <c r="NDQ15" s="98" t="s">
        <v>1336</v>
      </c>
      <c r="NDR15" s="10"/>
      <c r="NDT15" s="6" t="s">
        <v>1337</v>
      </c>
      <c r="NDU15" s="98" t="s">
        <v>1336</v>
      </c>
      <c r="NDV15" s="10"/>
      <c r="NDX15" s="6" t="s">
        <v>1337</v>
      </c>
      <c r="NDY15" s="98" t="s">
        <v>1336</v>
      </c>
      <c r="NDZ15" s="10"/>
      <c r="NEB15" s="6" t="s">
        <v>1337</v>
      </c>
      <c r="NEC15" s="98" t="s">
        <v>1336</v>
      </c>
      <c r="NED15" s="10"/>
      <c r="NEF15" s="6" t="s">
        <v>1337</v>
      </c>
      <c r="NEG15" s="98" t="s">
        <v>1336</v>
      </c>
      <c r="NEH15" s="10"/>
      <c r="NEJ15" s="6" t="s">
        <v>1337</v>
      </c>
      <c r="NEK15" s="98" t="s">
        <v>1336</v>
      </c>
      <c r="NEL15" s="10"/>
      <c r="NEN15" s="6" t="s">
        <v>1337</v>
      </c>
      <c r="NEO15" s="98" t="s">
        <v>1336</v>
      </c>
      <c r="NEP15" s="10"/>
      <c r="NER15" s="6" t="s">
        <v>1337</v>
      </c>
      <c r="NES15" s="98" t="s">
        <v>1336</v>
      </c>
      <c r="NET15" s="10"/>
      <c r="NEV15" s="6" t="s">
        <v>1337</v>
      </c>
      <c r="NEW15" s="98" t="s">
        <v>1336</v>
      </c>
      <c r="NEX15" s="10"/>
      <c r="NEZ15" s="6" t="s">
        <v>1337</v>
      </c>
      <c r="NFA15" s="98" t="s">
        <v>1336</v>
      </c>
      <c r="NFB15" s="10"/>
      <c r="NFD15" s="6" t="s">
        <v>1337</v>
      </c>
      <c r="NFE15" s="98" t="s">
        <v>1336</v>
      </c>
      <c r="NFF15" s="10"/>
      <c r="NFH15" s="6" t="s">
        <v>1337</v>
      </c>
      <c r="NFI15" s="98" t="s">
        <v>1336</v>
      </c>
      <c r="NFJ15" s="10"/>
      <c r="NFL15" s="6" t="s">
        <v>1337</v>
      </c>
      <c r="NFM15" s="98" t="s">
        <v>1336</v>
      </c>
      <c r="NFN15" s="10"/>
      <c r="NFP15" s="6" t="s">
        <v>1337</v>
      </c>
      <c r="NFQ15" s="98" t="s">
        <v>1336</v>
      </c>
      <c r="NFR15" s="10"/>
      <c r="NFT15" s="6" t="s">
        <v>1337</v>
      </c>
      <c r="NFU15" s="98" t="s">
        <v>1336</v>
      </c>
      <c r="NFV15" s="10"/>
      <c r="NFX15" s="6" t="s">
        <v>1337</v>
      </c>
      <c r="NFY15" s="98" t="s">
        <v>1336</v>
      </c>
      <c r="NFZ15" s="10"/>
      <c r="NGB15" s="6" t="s">
        <v>1337</v>
      </c>
      <c r="NGC15" s="98" t="s">
        <v>1336</v>
      </c>
      <c r="NGD15" s="10"/>
      <c r="NGF15" s="6" t="s">
        <v>1337</v>
      </c>
      <c r="NGG15" s="98" t="s">
        <v>1336</v>
      </c>
      <c r="NGH15" s="10"/>
      <c r="NGJ15" s="6" t="s">
        <v>1337</v>
      </c>
      <c r="NGK15" s="98" t="s">
        <v>1336</v>
      </c>
      <c r="NGL15" s="10"/>
      <c r="NGN15" s="6" t="s">
        <v>1337</v>
      </c>
      <c r="NGO15" s="98" t="s">
        <v>1336</v>
      </c>
      <c r="NGP15" s="10"/>
      <c r="NGR15" s="6" t="s">
        <v>1337</v>
      </c>
      <c r="NGS15" s="98" t="s">
        <v>1336</v>
      </c>
      <c r="NGT15" s="10"/>
      <c r="NGV15" s="6" t="s">
        <v>1337</v>
      </c>
      <c r="NGW15" s="98" t="s">
        <v>1336</v>
      </c>
      <c r="NGX15" s="10"/>
      <c r="NGZ15" s="6" t="s">
        <v>1337</v>
      </c>
      <c r="NHA15" s="98" t="s">
        <v>1336</v>
      </c>
      <c r="NHB15" s="10"/>
      <c r="NHD15" s="6" t="s">
        <v>1337</v>
      </c>
      <c r="NHE15" s="98" t="s">
        <v>1336</v>
      </c>
      <c r="NHF15" s="10"/>
      <c r="NHH15" s="6" t="s">
        <v>1337</v>
      </c>
      <c r="NHI15" s="98" t="s">
        <v>1336</v>
      </c>
      <c r="NHJ15" s="10"/>
      <c r="NHL15" s="6" t="s">
        <v>1337</v>
      </c>
      <c r="NHM15" s="98" t="s">
        <v>1336</v>
      </c>
      <c r="NHN15" s="10"/>
      <c r="NHP15" s="6" t="s">
        <v>1337</v>
      </c>
      <c r="NHQ15" s="98" t="s">
        <v>1336</v>
      </c>
      <c r="NHR15" s="10"/>
      <c r="NHT15" s="6" t="s">
        <v>1337</v>
      </c>
      <c r="NHU15" s="98" t="s">
        <v>1336</v>
      </c>
      <c r="NHV15" s="10"/>
      <c r="NHX15" s="6" t="s">
        <v>1337</v>
      </c>
      <c r="NHY15" s="98" t="s">
        <v>1336</v>
      </c>
      <c r="NHZ15" s="10"/>
      <c r="NIB15" s="6" t="s">
        <v>1337</v>
      </c>
      <c r="NIC15" s="98" t="s">
        <v>1336</v>
      </c>
      <c r="NID15" s="10"/>
      <c r="NIF15" s="6" t="s">
        <v>1337</v>
      </c>
      <c r="NIG15" s="98" t="s">
        <v>1336</v>
      </c>
      <c r="NIH15" s="10"/>
      <c r="NIJ15" s="6" t="s">
        <v>1337</v>
      </c>
      <c r="NIK15" s="98" t="s">
        <v>1336</v>
      </c>
      <c r="NIL15" s="10"/>
      <c r="NIN15" s="6" t="s">
        <v>1337</v>
      </c>
      <c r="NIO15" s="98" t="s">
        <v>1336</v>
      </c>
      <c r="NIP15" s="10"/>
      <c r="NIR15" s="6" t="s">
        <v>1337</v>
      </c>
      <c r="NIS15" s="98" t="s">
        <v>1336</v>
      </c>
      <c r="NIT15" s="10"/>
      <c r="NIV15" s="6" t="s">
        <v>1337</v>
      </c>
      <c r="NIW15" s="98" t="s">
        <v>1336</v>
      </c>
      <c r="NIX15" s="10"/>
      <c r="NIZ15" s="6" t="s">
        <v>1337</v>
      </c>
      <c r="NJA15" s="98" t="s">
        <v>1336</v>
      </c>
      <c r="NJB15" s="10"/>
      <c r="NJD15" s="6" t="s">
        <v>1337</v>
      </c>
      <c r="NJE15" s="98" t="s">
        <v>1336</v>
      </c>
      <c r="NJF15" s="10"/>
      <c r="NJH15" s="6" t="s">
        <v>1337</v>
      </c>
      <c r="NJI15" s="98" t="s">
        <v>1336</v>
      </c>
      <c r="NJJ15" s="10"/>
      <c r="NJL15" s="6" t="s">
        <v>1337</v>
      </c>
      <c r="NJM15" s="98" t="s">
        <v>1336</v>
      </c>
      <c r="NJN15" s="10"/>
      <c r="NJP15" s="6" t="s">
        <v>1337</v>
      </c>
      <c r="NJQ15" s="98" t="s">
        <v>1336</v>
      </c>
      <c r="NJR15" s="10"/>
      <c r="NJT15" s="6" t="s">
        <v>1337</v>
      </c>
      <c r="NJU15" s="98" t="s">
        <v>1336</v>
      </c>
      <c r="NJV15" s="10"/>
      <c r="NJX15" s="6" t="s">
        <v>1337</v>
      </c>
      <c r="NJY15" s="98" t="s">
        <v>1336</v>
      </c>
      <c r="NJZ15" s="10"/>
      <c r="NKB15" s="6" t="s">
        <v>1337</v>
      </c>
      <c r="NKC15" s="98" t="s">
        <v>1336</v>
      </c>
      <c r="NKD15" s="10"/>
      <c r="NKF15" s="6" t="s">
        <v>1337</v>
      </c>
      <c r="NKG15" s="98" t="s">
        <v>1336</v>
      </c>
      <c r="NKH15" s="10"/>
      <c r="NKJ15" s="6" t="s">
        <v>1337</v>
      </c>
      <c r="NKK15" s="98" t="s">
        <v>1336</v>
      </c>
      <c r="NKL15" s="10"/>
      <c r="NKN15" s="6" t="s">
        <v>1337</v>
      </c>
      <c r="NKO15" s="98" t="s">
        <v>1336</v>
      </c>
      <c r="NKP15" s="10"/>
      <c r="NKR15" s="6" t="s">
        <v>1337</v>
      </c>
      <c r="NKS15" s="98" t="s">
        <v>1336</v>
      </c>
      <c r="NKT15" s="10"/>
      <c r="NKV15" s="6" t="s">
        <v>1337</v>
      </c>
      <c r="NKW15" s="98" t="s">
        <v>1336</v>
      </c>
      <c r="NKX15" s="10"/>
      <c r="NKZ15" s="6" t="s">
        <v>1337</v>
      </c>
      <c r="NLA15" s="98" t="s">
        <v>1336</v>
      </c>
      <c r="NLB15" s="10"/>
      <c r="NLD15" s="6" t="s">
        <v>1337</v>
      </c>
      <c r="NLE15" s="98" t="s">
        <v>1336</v>
      </c>
      <c r="NLF15" s="10"/>
      <c r="NLH15" s="6" t="s">
        <v>1337</v>
      </c>
      <c r="NLI15" s="98" t="s">
        <v>1336</v>
      </c>
      <c r="NLJ15" s="10"/>
      <c r="NLL15" s="6" t="s">
        <v>1337</v>
      </c>
      <c r="NLM15" s="98" t="s">
        <v>1336</v>
      </c>
      <c r="NLN15" s="10"/>
      <c r="NLP15" s="6" t="s">
        <v>1337</v>
      </c>
      <c r="NLQ15" s="98" t="s">
        <v>1336</v>
      </c>
      <c r="NLR15" s="10"/>
      <c r="NLT15" s="6" t="s">
        <v>1337</v>
      </c>
      <c r="NLU15" s="98" t="s">
        <v>1336</v>
      </c>
      <c r="NLV15" s="10"/>
      <c r="NLX15" s="6" t="s">
        <v>1337</v>
      </c>
      <c r="NLY15" s="98" t="s">
        <v>1336</v>
      </c>
      <c r="NLZ15" s="10"/>
      <c r="NMB15" s="6" t="s">
        <v>1337</v>
      </c>
      <c r="NMC15" s="98" t="s">
        <v>1336</v>
      </c>
      <c r="NMD15" s="10"/>
      <c r="NMF15" s="6" t="s">
        <v>1337</v>
      </c>
      <c r="NMG15" s="98" t="s">
        <v>1336</v>
      </c>
      <c r="NMH15" s="10"/>
      <c r="NMJ15" s="6" t="s">
        <v>1337</v>
      </c>
      <c r="NMK15" s="98" t="s">
        <v>1336</v>
      </c>
      <c r="NML15" s="10"/>
      <c r="NMN15" s="6" t="s">
        <v>1337</v>
      </c>
      <c r="NMO15" s="98" t="s">
        <v>1336</v>
      </c>
      <c r="NMP15" s="10"/>
      <c r="NMR15" s="6" t="s">
        <v>1337</v>
      </c>
      <c r="NMS15" s="98" t="s">
        <v>1336</v>
      </c>
      <c r="NMT15" s="10"/>
      <c r="NMV15" s="6" t="s">
        <v>1337</v>
      </c>
      <c r="NMW15" s="98" t="s">
        <v>1336</v>
      </c>
      <c r="NMX15" s="10"/>
      <c r="NMZ15" s="6" t="s">
        <v>1337</v>
      </c>
      <c r="NNA15" s="98" t="s">
        <v>1336</v>
      </c>
      <c r="NNB15" s="10"/>
      <c r="NND15" s="6" t="s">
        <v>1337</v>
      </c>
      <c r="NNE15" s="98" t="s">
        <v>1336</v>
      </c>
      <c r="NNF15" s="10"/>
      <c r="NNH15" s="6" t="s">
        <v>1337</v>
      </c>
      <c r="NNI15" s="98" t="s">
        <v>1336</v>
      </c>
      <c r="NNJ15" s="10"/>
      <c r="NNL15" s="6" t="s">
        <v>1337</v>
      </c>
      <c r="NNM15" s="98" t="s">
        <v>1336</v>
      </c>
      <c r="NNN15" s="10"/>
      <c r="NNP15" s="6" t="s">
        <v>1337</v>
      </c>
      <c r="NNQ15" s="98" t="s">
        <v>1336</v>
      </c>
      <c r="NNR15" s="10"/>
      <c r="NNT15" s="6" t="s">
        <v>1337</v>
      </c>
      <c r="NNU15" s="98" t="s">
        <v>1336</v>
      </c>
      <c r="NNV15" s="10"/>
      <c r="NNX15" s="6" t="s">
        <v>1337</v>
      </c>
      <c r="NNY15" s="98" t="s">
        <v>1336</v>
      </c>
      <c r="NNZ15" s="10"/>
      <c r="NOB15" s="6" t="s">
        <v>1337</v>
      </c>
      <c r="NOC15" s="98" t="s">
        <v>1336</v>
      </c>
      <c r="NOD15" s="10"/>
      <c r="NOF15" s="6" t="s">
        <v>1337</v>
      </c>
      <c r="NOG15" s="98" t="s">
        <v>1336</v>
      </c>
      <c r="NOH15" s="10"/>
      <c r="NOJ15" s="6" t="s">
        <v>1337</v>
      </c>
      <c r="NOK15" s="98" t="s">
        <v>1336</v>
      </c>
      <c r="NOL15" s="10"/>
      <c r="NON15" s="6" t="s">
        <v>1337</v>
      </c>
      <c r="NOO15" s="98" t="s">
        <v>1336</v>
      </c>
      <c r="NOP15" s="10"/>
      <c r="NOR15" s="6" t="s">
        <v>1337</v>
      </c>
      <c r="NOS15" s="98" t="s">
        <v>1336</v>
      </c>
      <c r="NOT15" s="10"/>
      <c r="NOV15" s="6" t="s">
        <v>1337</v>
      </c>
      <c r="NOW15" s="98" t="s">
        <v>1336</v>
      </c>
      <c r="NOX15" s="10"/>
      <c r="NOZ15" s="6" t="s">
        <v>1337</v>
      </c>
      <c r="NPA15" s="98" t="s">
        <v>1336</v>
      </c>
      <c r="NPB15" s="10"/>
      <c r="NPD15" s="6" t="s">
        <v>1337</v>
      </c>
      <c r="NPE15" s="98" t="s">
        <v>1336</v>
      </c>
      <c r="NPF15" s="10"/>
      <c r="NPH15" s="6" t="s">
        <v>1337</v>
      </c>
      <c r="NPI15" s="98" t="s">
        <v>1336</v>
      </c>
      <c r="NPJ15" s="10"/>
      <c r="NPL15" s="6" t="s">
        <v>1337</v>
      </c>
      <c r="NPM15" s="98" t="s">
        <v>1336</v>
      </c>
      <c r="NPN15" s="10"/>
      <c r="NPP15" s="6" t="s">
        <v>1337</v>
      </c>
      <c r="NPQ15" s="98" t="s">
        <v>1336</v>
      </c>
      <c r="NPR15" s="10"/>
      <c r="NPT15" s="6" t="s">
        <v>1337</v>
      </c>
      <c r="NPU15" s="98" t="s">
        <v>1336</v>
      </c>
      <c r="NPV15" s="10"/>
      <c r="NPX15" s="6" t="s">
        <v>1337</v>
      </c>
      <c r="NPY15" s="98" t="s">
        <v>1336</v>
      </c>
      <c r="NPZ15" s="10"/>
      <c r="NQB15" s="6" t="s">
        <v>1337</v>
      </c>
      <c r="NQC15" s="98" t="s">
        <v>1336</v>
      </c>
      <c r="NQD15" s="10"/>
      <c r="NQF15" s="6" t="s">
        <v>1337</v>
      </c>
      <c r="NQG15" s="98" t="s">
        <v>1336</v>
      </c>
      <c r="NQH15" s="10"/>
      <c r="NQJ15" s="6" t="s">
        <v>1337</v>
      </c>
      <c r="NQK15" s="98" t="s">
        <v>1336</v>
      </c>
      <c r="NQL15" s="10"/>
      <c r="NQN15" s="6" t="s">
        <v>1337</v>
      </c>
      <c r="NQO15" s="98" t="s">
        <v>1336</v>
      </c>
      <c r="NQP15" s="10"/>
      <c r="NQR15" s="6" t="s">
        <v>1337</v>
      </c>
      <c r="NQS15" s="98" t="s">
        <v>1336</v>
      </c>
      <c r="NQT15" s="10"/>
      <c r="NQV15" s="6" t="s">
        <v>1337</v>
      </c>
      <c r="NQW15" s="98" t="s">
        <v>1336</v>
      </c>
      <c r="NQX15" s="10"/>
      <c r="NQZ15" s="6" t="s">
        <v>1337</v>
      </c>
      <c r="NRA15" s="98" t="s">
        <v>1336</v>
      </c>
      <c r="NRB15" s="10"/>
      <c r="NRD15" s="6" t="s">
        <v>1337</v>
      </c>
      <c r="NRE15" s="98" t="s">
        <v>1336</v>
      </c>
      <c r="NRF15" s="10"/>
      <c r="NRH15" s="6" t="s">
        <v>1337</v>
      </c>
      <c r="NRI15" s="98" t="s">
        <v>1336</v>
      </c>
      <c r="NRJ15" s="10"/>
      <c r="NRL15" s="6" t="s">
        <v>1337</v>
      </c>
      <c r="NRM15" s="98" t="s">
        <v>1336</v>
      </c>
      <c r="NRN15" s="10"/>
      <c r="NRP15" s="6" t="s">
        <v>1337</v>
      </c>
      <c r="NRQ15" s="98" t="s">
        <v>1336</v>
      </c>
      <c r="NRR15" s="10"/>
      <c r="NRT15" s="6" t="s">
        <v>1337</v>
      </c>
      <c r="NRU15" s="98" t="s">
        <v>1336</v>
      </c>
      <c r="NRV15" s="10"/>
      <c r="NRX15" s="6" t="s">
        <v>1337</v>
      </c>
      <c r="NRY15" s="98" t="s">
        <v>1336</v>
      </c>
      <c r="NRZ15" s="10"/>
      <c r="NSB15" s="6" t="s">
        <v>1337</v>
      </c>
      <c r="NSC15" s="98" t="s">
        <v>1336</v>
      </c>
      <c r="NSD15" s="10"/>
      <c r="NSF15" s="6" t="s">
        <v>1337</v>
      </c>
      <c r="NSG15" s="98" t="s">
        <v>1336</v>
      </c>
      <c r="NSH15" s="10"/>
      <c r="NSJ15" s="6" t="s">
        <v>1337</v>
      </c>
      <c r="NSK15" s="98" t="s">
        <v>1336</v>
      </c>
      <c r="NSL15" s="10"/>
      <c r="NSN15" s="6" t="s">
        <v>1337</v>
      </c>
      <c r="NSO15" s="98" t="s">
        <v>1336</v>
      </c>
      <c r="NSP15" s="10"/>
      <c r="NSR15" s="6" t="s">
        <v>1337</v>
      </c>
      <c r="NSS15" s="98" t="s">
        <v>1336</v>
      </c>
      <c r="NST15" s="10"/>
      <c r="NSV15" s="6" t="s">
        <v>1337</v>
      </c>
      <c r="NSW15" s="98" t="s">
        <v>1336</v>
      </c>
      <c r="NSX15" s="10"/>
      <c r="NSZ15" s="6" t="s">
        <v>1337</v>
      </c>
      <c r="NTA15" s="98" t="s">
        <v>1336</v>
      </c>
      <c r="NTB15" s="10"/>
      <c r="NTD15" s="6" t="s">
        <v>1337</v>
      </c>
      <c r="NTE15" s="98" t="s">
        <v>1336</v>
      </c>
      <c r="NTF15" s="10"/>
      <c r="NTH15" s="6" t="s">
        <v>1337</v>
      </c>
      <c r="NTI15" s="98" t="s">
        <v>1336</v>
      </c>
      <c r="NTJ15" s="10"/>
      <c r="NTL15" s="6" t="s">
        <v>1337</v>
      </c>
      <c r="NTM15" s="98" t="s">
        <v>1336</v>
      </c>
      <c r="NTN15" s="10"/>
      <c r="NTP15" s="6" t="s">
        <v>1337</v>
      </c>
      <c r="NTQ15" s="98" t="s">
        <v>1336</v>
      </c>
      <c r="NTR15" s="10"/>
      <c r="NTT15" s="6" t="s">
        <v>1337</v>
      </c>
      <c r="NTU15" s="98" t="s">
        <v>1336</v>
      </c>
      <c r="NTV15" s="10"/>
      <c r="NTX15" s="6" t="s">
        <v>1337</v>
      </c>
      <c r="NTY15" s="98" t="s">
        <v>1336</v>
      </c>
      <c r="NTZ15" s="10"/>
      <c r="NUB15" s="6" t="s">
        <v>1337</v>
      </c>
      <c r="NUC15" s="98" t="s">
        <v>1336</v>
      </c>
      <c r="NUD15" s="10"/>
      <c r="NUF15" s="6" t="s">
        <v>1337</v>
      </c>
      <c r="NUG15" s="98" t="s">
        <v>1336</v>
      </c>
      <c r="NUH15" s="10"/>
      <c r="NUJ15" s="6" t="s">
        <v>1337</v>
      </c>
      <c r="NUK15" s="98" t="s">
        <v>1336</v>
      </c>
      <c r="NUL15" s="10"/>
      <c r="NUN15" s="6" t="s">
        <v>1337</v>
      </c>
      <c r="NUO15" s="98" t="s">
        <v>1336</v>
      </c>
      <c r="NUP15" s="10"/>
      <c r="NUR15" s="6" t="s">
        <v>1337</v>
      </c>
      <c r="NUS15" s="98" t="s">
        <v>1336</v>
      </c>
      <c r="NUT15" s="10"/>
      <c r="NUV15" s="6" t="s">
        <v>1337</v>
      </c>
      <c r="NUW15" s="98" t="s">
        <v>1336</v>
      </c>
      <c r="NUX15" s="10"/>
      <c r="NUZ15" s="6" t="s">
        <v>1337</v>
      </c>
      <c r="NVA15" s="98" t="s">
        <v>1336</v>
      </c>
      <c r="NVB15" s="10"/>
      <c r="NVD15" s="6" t="s">
        <v>1337</v>
      </c>
      <c r="NVE15" s="98" t="s">
        <v>1336</v>
      </c>
      <c r="NVF15" s="10"/>
      <c r="NVH15" s="6" t="s">
        <v>1337</v>
      </c>
      <c r="NVI15" s="98" t="s">
        <v>1336</v>
      </c>
      <c r="NVJ15" s="10"/>
      <c r="NVL15" s="6" t="s">
        <v>1337</v>
      </c>
      <c r="NVM15" s="98" t="s">
        <v>1336</v>
      </c>
      <c r="NVN15" s="10"/>
      <c r="NVP15" s="6" t="s">
        <v>1337</v>
      </c>
      <c r="NVQ15" s="98" t="s">
        <v>1336</v>
      </c>
      <c r="NVR15" s="10"/>
      <c r="NVT15" s="6" t="s">
        <v>1337</v>
      </c>
      <c r="NVU15" s="98" t="s">
        <v>1336</v>
      </c>
      <c r="NVV15" s="10"/>
      <c r="NVX15" s="6" t="s">
        <v>1337</v>
      </c>
      <c r="NVY15" s="98" t="s">
        <v>1336</v>
      </c>
      <c r="NVZ15" s="10"/>
      <c r="NWB15" s="6" t="s">
        <v>1337</v>
      </c>
      <c r="NWC15" s="98" t="s">
        <v>1336</v>
      </c>
      <c r="NWD15" s="10"/>
      <c r="NWF15" s="6" t="s">
        <v>1337</v>
      </c>
      <c r="NWG15" s="98" t="s">
        <v>1336</v>
      </c>
      <c r="NWH15" s="10"/>
      <c r="NWJ15" s="6" t="s">
        <v>1337</v>
      </c>
      <c r="NWK15" s="98" t="s">
        <v>1336</v>
      </c>
      <c r="NWL15" s="10"/>
      <c r="NWN15" s="6" t="s">
        <v>1337</v>
      </c>
      <c r="NWO15" s="98" t="s">
        <v>1336</v>
      </c>
      <c r="NWP15" s="10"/>
      <c r="NWR15" s="6" t="s">
        <v>1337</v>
      </c>
      <c r="NWS15" s="98" t="s">
        <v>1336</v>
      </c>
      <c r="NWT15" s="10"/>
      <c r="NWV15" s="6" t="s">
        <v>1337</v>
      </c>
      <c r="NWW15" s="98" t="s">
        <v>1336</v>
      </c>
      <c r="NWX15" s="10"/>
      <c r="NWZ15" s="6" t="s">
        <v>1337</v>
      </c>
      <c r="NXA15" s="98" t="s">
        <v>1336</v>
      </c>
      <c r="NXB15" s="10"/>
      <c r="NXD15" s="6" t="s">
        <v>1337</v>
      </c>
      <c r="NXE15" s="98" t="s">
        <v>1336</v>
      </c>
      <c r="NXF15" s="10"/>
      <c r="NXH15" s="6" t="s">
        <v>1337</v>
      </c>
      <c r="NXI15" s="98" t="s">
        <v>1336</v>
      </c>
      <c r="NXJ15" s="10"/>
      <c r="NXL15" s="6" t="s">
        <v>1337</v>
      </c>
      <c r="NXM15" s="98" t="s">
        <v>1336</v>
      </c>
      <c r="NXN15" s="10"/>
      <c r="NXP15" s="6" t="s">
        <v>1337</v>
      </c>
      <c r="NXQ15" s="98" t="s">
        <v>1336</v>
      </c>
      <c r="NXR15" s="10"/>
      <c r="NXT15" s="6" t="s">
        <v>1337</v>
      </c>
      <c r="NXU15" s="98" t="s">
        <v>1336</v>
      </c>
      <c r="NXV15" s="10"/>
      <c r="NXX15" s="6" t="s">
        <v>1337</v>
      </c>
      <c r="NXY15" s="98" t="s">
        <v>1336</v>
      </c>
      <c r="NXZ15" s="10"/>
      <c r="NYB15" s="6" t="s">
        <v>1337</v>
      </c>
      <c r="NYC15" s="98" t="s">
        <v>1336</v>
      </c>
      <c r="NYD15" s="10"/>
      <c r="NYF15" s="6" t="s">
        <v>1337</v>
      </c>
      <c r="NYG15" s="98" t="s">
        <v>1336</v>
      </c>
      <c r="NYH15" s="10"/>
      <c r="NYJ15" s="6" t="s">
        <v>1337</v>
      </c>
      <c r="NYK15" s="98" t="s">
        <v>1336</v>
      </c>
      <c r="NYL15" s="10"/>
      <c r="NYN15" s="6" t="s">
        <v>1337</v>
      </c>
      <c r="NYO15" s="98" t="s">
        <v>1336</v>
      </c>
      <c r="NYP15" s="10"/>
      <c r="NYR15" s="6" t="s">
        <v>1337</v>
      </c>
      <c r="NYS15" s="98" t="s">
        <v>1336</v>
      </c>
      <c r="NYT15" s="10"/>
      <c r="NYV15" s="6" t="s">
        <v>1337</v>
      </c>
      <c r="NYW15" s="98" t="s">
        <v>1336</v>
      </c>
      <c r="NYX15" s="10"/>
      <c r="NYZ15" s="6" t="s">
        <v>1337</v>
      </c>
      <c r="NZA15" s="98" t="s">
        <v>1336</v>
      </c>
      <c r="NZB15" s="10"/>
      <c r="NZD15" s="6" t="s">
        <v>1337</v>
      </c>
      <c r="NZE15" s="98" t="s">
        <v>1336</v>
      </c>
      <c r="NZF15" s="10"/>
      <c r="NZH15" s="6" t="s">
        <v>1337</v>
      </c>
      <c r="NZI15" s="98" t="s">
        <v>1336</v>
      </c>
      <c r="NZJ15" s="10"/>
      <c r="NZL15" s="6" t="s">
        <v>1337</v>
      </c>
      <c r="NZM15" s="98" t="s">
        <v>1336</v>
      </c>
      <c r="NZN15" s="10"/>
      <c r="NZP15" s="6" t="s">
        <v>1337</v>
      </c>
      <c r="NZQ15" s="98" t="s">
        <v>1336</v>
      </c>
      <c r="NZR15" s="10"/>
      <c r="NZT15" s="6" t="s">
        <v>1337</v>
      </c>
      <c r="NZU15" s="98" t="s">
        <v>1336</v>
      </c>
      <c r="NZV15" s="10"/>
      <c r="NZX15" s="6" t="s">
        <v>1337</v>
      </c>
      <c r="NZY15" s="98" t="s">
        <v>1336</v>
      </c>
      <c r="NZZ15" s="10"/>
      <c r="OAB15" s="6" t="s">
        <v>1337</v>
      </c>
      <c r="OAC15" s="98" t="s">
        <v>1336</v>
      </c>
      <c r="OAD15" s="10"/>
      <c r="OAF15" s="6" t="s">
        <v>1337</v>
      </c>
      <c r="OAG15" s="98" t="s">
        <v>1336</v>
      </c>
      <c r="OAH15" s="10"/>
      <c r="OAJ15" s="6" t="s">
        <v>1337</v>
      </c>
      <c r="OAK15" s="98" t="s">
        <v>1336</v>
      </c>
      <c r="OAL15" s="10"/>
      <c r="OAN15" s="6" t="s">
        <v>1337</v>
      </c>
      <c r="OAO15" s="98" t="s">
        <v>1336</v>
      </c>
      <c r="OAP15" s="10"/>
      <c r="OAR15" s="6" t="s">
        <v>1337</v>
      </c>
      <c r="OAS15" s="98" t="s">
        <v>1336</v>
      </c>
      <c r="OAT15" s="10"/>
      <c r="OAV15" s="6" t="s">
        <v>1337</v>
      </c>
      <c r="OAW15" s="98" t="s">
        <v>1336</v>
      </c>
      <c r="OAX15" s="10"/>
      <c r="OAZ15" s="6" t="s">
        <v>1337</v>
      </c>
      <c r="OBA15" s="98" t="s">
        <v>1336</v>
      </c>
      <c r="OBB15" s="10"/>
      <c r="OBD15" s="6" t="s">
        <v>1337</v>
      </c>
      <c r="OBE15" s="98" t="s">
        <v>1336</v>
      </c>
      <c r="OBF15" s="10"/>
      <c r="OBH15" s="6" t="s">
        <v>1337</v>
      </c>
      <c r="OBI15" s="98" t="s">
        <v>1336</v>
      </c>
      <c r="OBJ15" s="10"/>
      <c r="OBL15" s="6" t="s">
        <v>1337</v>
      </c>
      <c r="OBM15" s="98" t="s">
        <v>1336</v>
      </c>
      <c r="OBN15" s="10"/>
      <c r="OBP15" s="6" t="s">
        <v>1337</v>
      </c>
      <c r="OBQ15" s="98" t="s">
        <v>1336</v>
      </c>
      <c r="OBR15" s="10"/>
      <c r="OBT15" s="6" t="s">
        <v>1337</v>
      </c>
      <c r="OBU15" s="98" t="s">
        <v>1336</v>
      </c>
      <c r="OBV15" s="10"/>
      <c r="OBX15" s="6" t="s">
        <v>1337</v>
      </c>
      <c r="OBY15" s="98" t="s">
        <v>1336</v>
      </c>
      <c r="OBZ15" s="10"/>
      <c r="OCB15" s="6" t="s">
        <v>1337</v>
      </c>
      <c r="OCC15" s="98" t="s">
        <v>1336</v>
      </c>
      <c r="OCD15" s="10"/>
      <c r="OCF15" s="6" t="s">
        <v>1337</v>
      </c>
      <c r="OCG15" s="98" t="s">
        <v>1336</v>
      </c>
      <c r="OCH15" s="10"/>
      <c r="OCJ15" s="6" t="s">
        <v>1337</v>
      </c>
      <c r="OCK15" s="98" t="s">
        <v>1336</v>
      </c>
      <c r="OCL15" s="10"/>
      <c r="OCN15" s="6" t="s">
        <v>1337</v>
      </c>
      <c r="OCO15" s="98" t="s">
        <v>1336</v>
      </c>
      <c r="OCP15" s="10"/>
      <c r="OCR15" s="6" t="s">
        <v>1337</v>
      </c>
      <c r="OCS15" s="98" t="s">
        <v>1336</v>
      </c>
      <c r="OCT15" s="10"/>
      <c r="OCV15" s="6" t="s">
        <v>1337</v>
      </c>
      <c r="OCW15" s="98" t="s">
        <v>1336</v>
      </c>
      <c r="OCX15" s="10"/>
      <c r="OCZ15" s="6" t="s">
        <v>1337</v>
      </c>
      <c r="ODA15" s="98" t="s">
        <v>1336</v>
      </c>
      <c r="ODB15" s="10"/>
      <c r="ODD15" s="6" t="s">
        <v>1337</v>
      </c>
      <c r="ODE15" s="98" t="s">
        <v>1336</v>
      </c>
      <c r="ODF15" s="10"/>
      <c r="ODH15" s="6" t="s">
        <v>1337</v>
      </c>
      <c r="ODI15" s="98" t="s">
        <v>1336</v>
      </c>
      <c r="ODJ15" s="10"/>
      <c r="ODL15" s="6" t="s">
        <v>1337</v>
      </c>
      <c r="ODM15" s="98" t="s">
        <v>1336</v>
      </c>
      <c r="ODN15" s="10"/>
      <c r="ODP15" s="6" t="s">
        <v>1337</v>
      </c>
      <c r="ODQ15" s="98" t="s">
        <v>1336</v>
      </c>
      <c r="ODR15" s="10"/>
      <c r="ODT15" s="6" t="s">
        <v>1337</v>
      </c>
      <c r="ODU15" s="98" t="s">
        <v>1336</v>
      </c>
      <c r="ODV15" s="10"/>
      <c r="ODX15" s="6" t="s">
        <v>1337</v>
      </c>
      <c r="ODY15" s="98" t="s">
        <v>1336</v>
      </c>
      <c r="ODZ15" s="10"/>
      <c r="OEB15" s="6" t="s">
        <v>1337</v>
      </c>
      <c r="OEC15" s="98" t="s">
        <v>1336</v>
      </c>
      <c r="OED15" s="10"/>
      <c r="OEF15" s="6" t="s">
        <v>1337</v>
      </c>
      <c r="OEG15" s="98" t="s">
        <v>1336</v>
      </c>
      <c r="OEH15" s="10"/>
      <c r="OEJ15" s="6" t="s">
        <v>1337</v>
      </c>
      <c r="OEK15" s="98" t="s">
        <v>1336</v>
      </c>
      <c r="OEL15" s="10"/>
      <c r="OEN15" s="6" t="s">
        <v>1337</v>
      </c>
      <c r="OEO15" s="98" t="s">
        <v>1336</v>
      </c>
      <c r="OEP15" s="10"/>
      <c r="OER15" s="6" t="s">
        <v>1337</v>
      </c>
      <c r="OES15" s="98" t="s">
        <v>1336</v>
      </c>
      <c r="OET15" s="10"/>
      <c r="OEV15" s="6" t="s">
        <v>1337</v>
      </c>
      <c r="OEW15" s="98" t="s">
        <v>1336</v>
      </c>
      <c r="OEX15" s="10"/>
      <c r="OEZ15" s="6" t="s">
        <v>1337</v>
      </c>
      <c r="OFA15" s="98" t="s">
        <v>1336</v>
      </c>
      <c r="OFB15" s="10"/>
      <c r="OFD15" s="6" t="s">
        <v>1337</v>
      </c>
      <c r="OFE15" s="98" t="s">
        <v>1336</v>
      </c>
      <c r="OFF15" s="10"/>
      <c r="OFH15" s="6" t="s">
        <v>1337</v>
      </c>
      <c r="OFI15" s="98" t="s">
        <v>1336</v>
      </c>
      <c r="OFJ15" s="10"/>
      <c r="OFL15" s="6" t="s">
        <v>1337</v>
      </c>
      <c r="OFM15" s="98" t="s">
        <v>1336</v>
      </c>
      <c r="OFN15" s="10"/>
      <c r="OFP15" s="6" t="s">
        <v>1337</v>
      </c>
      <c r="OFQ15" s="98" t="s">
        <v>1336</v>
      </c>
      <c r="OFR15" s="10"/>
      <c r="OFT15" s="6" t="s">
        <v>1337</v>
      </c>
      <c r="OFU15" s="98" t="s">
        <v>1336</v>
      </c>
      <c r="OFV15" s="10"/>
      <c r="OFX15" s="6" t="s">
        <v>1337</v>
      </c>
      <c r="OFY15" s="98" t="s">
        <v>1336</v>
      </c>
      <c r="OFZ15" s="10"/>
      <c r="OGB15" s="6" t="s">
        <v>1337</v>
      </c>
      <c r="OGC15" s="98" t="s">
        <v>1336</v>
      </c>
      <c r="OGD15" s="10"/>
      <c r="OGF15" s="6" t="s">
        <v>1337</v>
      </c>
      <c r="OGG15" s="98" t="s">
        <v>1336</v>
      </c>
      <c r="OGH15" s="10"/>
      <c r="OGJ15" s="6" t="s">
        <v>1337</v>
      </c>
      <c r="OGK15" s="98" t="s">
        <v>1336</v>
      </c>
      <c r="OGL15" s="10"/>
      <c r="OGN15" s="6" t="s">
        <v>1337</v>
      </c>
      <c r="OGO15" s="98" t="s">
        <v>1336</v>
      </c>
      <c r="OGP15" s="10"/>
      <c r="OGR15" s="6" t="s">
        <v>1337</v>
      </c>
      <c r="OGS15" s="98" t="s">
        <v>1336</v>
      </c>
      <c r="OGT15" s="10"/>
      <c r="OGV15" s="6" t="s">
        <v>1337</v>
      </c>
      <c r="OGW15" s="98" t="s">
        <v>1336</v>
      </c>
      <c r="OGX15" s="10"/>
      <c r="OGZ15" s="6" t="s">
        <v>1337</v>
      </c>
      <c r="OHA15" s="98" t="s">
        <v>1336</v>
      </c>
      <c r="OHB15" s="10"/>
      <c r="OHD15" s="6" t="s">
        <v>1337</v>
      </c>
      <c r="OHE15" s="98" t="s">
        <v>1336</v>
      </c>
      <c r="OHF15" s="10"/>
      <c r="OHH15" s="6" t="s">
        <v>1337</v>
      </c>
      <c r="OHI15" s="98" t="s">
        <v>1336</v>
      </c>
      <c r="OHJ15" s="10"/>
      <c r="OHL15" s="6" t="s">
        <v>1337</v>
      </c>
      <c r="OHM15" s="98" t="s">
        <v>1336</v>
      </c>
      <c r="OHN15" s="10"/>
      <c r="OHP15" s="6" t="s">
        <v>1337</v>
      </c>
      <c r="OHQ15" s="98" t="s">
        <v>1336</v>
      </c>
      <c r="OHR15" s="10"/>
      <c r="OHT15" s="6" t="s">
        <v>1337</v>
      </c>
      <c r="OHU15" s="98" t="s">
        <v>1336</v>
      </c>
      <c r="OHV15" s="10"/>
      <c r="OHX15" s="6" t="s">
        <v>1337</v>
      </c>
      <c r="OHY15" s="98" t="s">
        <v>1336</v>
      </c>
      <c r="OHZ15" s="10"/>
      <c r="OIB15" s="6" t="s">
        <v>1337</v>
      </c>
      <c r="OIC15" s="98" t="s">
        <v>1336</v>
      </c>
      <c r="OID15" s="10"/>
      <c r="OIF15" s="6" t="s">
        <v>1337</v>
      </c>
      <c r="OIG15" s="98" t="s">
        <v>1336</v>
      </c>
      <c r="OIH15" s="10"/>
      <c r="OIJ15" s="6" t="s">
        <v>1337</v>
      </c>
      <c r="OIK15" s="98" t="s">
        <v>1336</v>
      </c>
      <c r="OIL15" s="10"/>
      <c r="OIN15" s="6" t="s">
        <v>1337</v>
      </c>
      <c r="OIO15" s="98" t="s">
        <v>1336</v>
      </c>
      <c r="OIP15" s="10"/>
      <c r="OIR15" s="6" t="s">
        <v>1337</v>
      </c>
      <c r="OIS15" s="98" t="s">
        <v>1336</v>
      </c>
      <c r="OIT15" s="10"/>
      <c r="OIV15" s="6" t="s">
        <v>1337</v>
      </c>
      <c r="OIW15" s="98" t="s">
        <v>1336</v>
      </c>
      <c r="OIX15" s="10"/>
      <c r="OIZ15" s="6" t="s">
        <v>1337</v>
      </c>
      <c r="OJA15" s="98" t="s">
        <v>1336</v>
      </c>
      <c r="OJB15" s="10"/>
      <c r="OJD15" s="6" t="s">
        <v>1337</v>
      </c>
      <c r="OJE15" s="98" t="s">
        <v>1336</v>
      </c>
      <c r="OJF15" s="10"/>
      <c r="OJH15" s="6" t="s">
        <v>1337</v>
      </c>
      <c r="OJI15" s="98" t="s">
        <v>1336</v>
      </c>
      <c r="OJJ15" s="10"/>
      <c r="OJL15" s="6" t="s">
        <v>1337</v>
      </c>
      <c r="OJM15" s="98" t="s">
        <v>1336</v>
      </c>
      <c r="OJN15" s="10"/>
      <c r="OJP15" s="6" t="s">
        <v>1337</v>
      </c>
      <c r="OJQ15" s="98" t="s">
        <v>1336</v>
      </c>
      <c r="OJR15" s="10"/>
      <c r="OJT15" s="6" t="s">
        <v>1337</v>
      </c>
      <c r="OJU15" s="98" t="s">
        <v>1336</v>
      </c>
      <c r="OJV15" s="10"/>
      <c r="OJX15" s="6" t="s">
        <v>1337</v>
      </c>
      <c r="OJY15" s="98" t="s">
        <v>1336</v>
      </c>
      <c r="OJZ15" s="10"/>
      <c r="OKB15" s="6" t="s">
        <v>1337</v>
      </c>
      <c r="OKC15" s="98" t="s">
        <v>1336</v>
      </c>
      <c r="OKD15" s="10"/>
      <c r="OKF15" s="6" t="s">
        <v>1337</v>
      </c>
      <c r="OKG15" s="98" t="s">
        <v>1336</v>
      </c>
      <c r="OKH15" s="10"/>
      <c r="OKJ15" s="6" t="s">
        <v>1337</v>
      </c>
      <c r="OKK15" s="98" t="s">
        <v>1336</v>
      </c>
      <c r="OKL15" s="10"/>
      <c r="OKN15" s="6" t="s">
        <v>1337</v>
      </c>
      <c r="OKO15" s="98" t="s">
        <v>1336</v>
      </c>
      <c r="OKP15" s="10"/>
      <c r="OKR15" s="6" t="s">
        <v>1337</v>
      </c>
      <c r="OKS15" s="98" t="s">
        <v>1336</v>
      </c>
      <c r="OKT15" s="10"/>
      <c r="OKV15" s="6" t="s">
        <v>1337</v>
      </c>
      <c r="OKW15" s="98" t="s">
        <v>1336</v>
      </c>
      <c r="OKX15" s="10"/>
      <c r="OKZ15" s="6" t="s">
        <v>1337</v>
      </c>
      <c r="OLA15" s="98" t="s">
        <v>1336</v>
      </c>
      <c r="OLB15" s="10"/>
      <c r="OLD15" s="6" t="s">
        <v>1337</v>
      </c>
      <c r="OLE15" s="98" t="s">
        <v>1336</v>
      </c>
      <c r="OLF15" s="10"/>
      <c r="OLH15" s="6" t="s">
        <v>1337</v>
      </c>
      <c r="OLI15" s="98" t="s">
        <v>1336</v>
      </c>
      <c r="OLJ15" s="10"/>
      <c r="OLL15" s="6" t="s">
        <v>1337</v>
      </c>
      <c r="OLM15" s="98" t="s">
        <v>1336</v>
      </c>
      <c r="OLN15" s="10"/>
      <c r="OLP15" s="6" t="s">
        <v>1337</v>
      </c>
      <c r="OLQ15" s="98" t="s">
        <v>1336</v>
      </c>
      <c r="OLR15" s="10"/>
      <c r="OLT15" s="6" t="s">
        <v>1337</v>
      </c>
      <c r="OLU15" s="98" t="s">
        <v>1336</v>
      </c>
      <c r="OLV15" s="10"/>
      <c r="OLX15" s="6" t="s">
        <v>1337</v>
      </c>
      <c r="OLY15" s="98" t="s">
        <v>1336</v>
      </c>
      <c r="OLZ15" s="10"/>
      <c r="OMB15" s="6" t="s">
        <v>1337</v>
      </c>
      <c r="OMC15" s="98" t="s">
        <v>1336</v>
      </c>
      <c r="OMD15" s="10"/>
      <c r="OMF15" s="6" t="s">
        <v>1337</v>
      </c>
      <c r="OMG15" s="98" t="s">
        <v>1336</v>
      </c>
      <c r="OMH15" s="10"/>
      <c r="OMJ15" s="6" t="s">
        <v>1337</v>
      </c>
      <c r="OMK15" s="98" t="s">
        <v>1336</v>
      </c>
      <c r="OML15" s="10"/>
      <c r="OMN15" s="6" t="s">
        <v>1337</v>
      </c>
      <c r="OMO15" s="98" t="s">
        <v>1336</v>
      </c>
      <c r="OMP15" s="10"/>
      <c r="OMR15" s="6" t="s">
        <v>1337</v>
      </c>
      <c r="OMS15" s="98" t="s">
        <v>1336</v>
      </c>
      <c r="OMT15" s="10"/>
      <c r="OMV15" s="6" t="s">
        <v>1337</v>
      </c>
      <c r="OMW15" s="98" t="s">
        <v>1336</v>
      </c>
      <c r="OMX15" s="10"/>
      <c r="OMZ15" s="6" t="s">
        <v>1337</v>
      </c>
      <c r="ONA15" s="98" t="s">
        <v>1336</v>
      </c>
      <c r="ONB15" s="10"/>
      <c r="OND15" s="6" t="s">
        <v>1337</v>
      </c>
      <c r="ONE15" s="98" t="s">
        <v>1336</v>
      </c>
      <c r="ONF15" s="10"/>
      <c r="ONH15" s="6" t="s">
        <v>1337</v>
      </c>
      <c r="ONI15" s="98" t="s">
        <v>1336</v>
      </c>
      <c r="ONJ15" s="10"/>
      <c r="ONL15" s="6" t="s">
        <v>1337</v>
      </c>
      <c r="ONM15" s="98" t="s">
        <v>1336</v>
      </c>
      <c r="ONN15" s="10"/>
      <c r="ONP15" s="6" t="s">
        <v>1337</v>
      </c>
      <c r="ONQ15" s="98" t="s">
        <v>1336</v>
      </c>
      <c r="ONR15" s="10"/>
      <c r="ONT15" s="6" t="s">
        <v>1337</v>
      </c>
      <c r="ONU15" s="98" t="s">
        <v>1336</v>
      </c>
      <c r="ONV15" s="10"/>
      <c r="ONX15" s="6" t="s">
        <v>1337</v>
      </c>
      <c r="ONY15" s="98" t="s">
        <v>1336</v>
      </c>
      <c r="ONZ15" s="10"/>
      <c r="OOB15" s="6" t="s">
        <v>1337</v>
      </c>
      <c r="OOC15" s="98" t="s">
        <v>1336</v>
      </c>
      <c r="OOD15" s="10"/>
      <c r="OOF15" s="6" t="s">
        <v>1337</v>
      </c>
      <c r="OOG15" s="98" t="s">
        <v>1336</v>
      </c>
      <c r="OOH15" s="10"/>
      <c r="OOJ15" s="6" t="s">
        <v>1337</v>
      </c>
      <c r="OOK15" s="98" t="s">
        <v>1336</v>
      </c>
      <c r="OOL15" s="10"/>
      <c r="OON15" s="6" t="s">
        <v>1337</v>
      </c>
      <c r="OOO15" s="98" t="s">
        <v>1336</v>
      </c>
      <c r="OOP15" s="10"/>
      <c r="OOR15" s="6" t="s">
        <v>1337</v>
      </c>
      <c r="OOS15" s="98" t="s">
        <v>1336</v>
      </c>
      <c r="OOT15" s="10"/>
      <c r="OOV15" s="6" t="s">
        <v>1337</v>
      </c>
      <c r="OOW15" s="98" t="s">
        <v>1336</v>
      </c>
      <c r="OOX15" s="10"/>
      <c r="OOZ15" s="6" t="s">
        <v>1337</v>
      </c>
      <c r="OPA15" s="98" t="s">
        <v>1336</v>
      </c>
      <c r="OPB15" s="10"/>
      <c r="OPD15" s="6" t="s">
        <v>1337</v>
      </c>
      <c r="OPE15" s="98" t="s">
        <v>1336</v>
      </c>
      <c r="OPF15" s="10"/>
      <c r="OPH15" s="6" t="s">
        <v>1337</v>
      </c>
      <c r="OPI15" s="98" t="s">
        <v>1336</v>
      </c>
      <c r="OPJ15" s="10"/>
      <c r="OPL15" s="6" t="s">
        <v>1337</v>
      </c>
      <c r="OPM15" s="98" t="s">
        <v>1336</v>
      </c>
      <c r="OPN15" s="10"/>
      <c r="OPP15" s="6" t="s">
        <v>1337</v>
      </c>
      <c r="OPQ15" s="98" t="s">
        <v>1336</v>
      </c>
      <c r="OPR15" s="10"/>
      <c r="OPT15" s="6" t="s">
        <v>1337</v>
      </c>
      <c r="OPU15" s="98" t="s">
        <v>1336</v>
      </c>
      <c r="OPV15" s="10"/>
      <c r="OPX15" s="6" t="s">
        <v>1337</v>
      </c>
      <c r="OPY15" s="98" t="s">
        <v>1336</v>
      </c>
      <c r="OPZ15" s="10"/>
      <c r="OQB15" s="6" t="s">
        <v>1337</v>
      </c>
      <c r="OQC15" s="98" t="s">
        <v>1336</v>
      </c>
      <c r="OQD15" s="10"/>
      <c r="OQF15" s="6" t="s">
        <v>1337</v>
      </c>
      <c r="OQG15" s="98" t="s">
        <v>1336</v>
      </c>
      <c r="OQH15" s="10"/>
      <c r="OQJ15" s="6" t="s">
        <v>1337</v>
      </c>
      <c r="OQK15" s="98" t="s">
        <v>1336</v>
      </c>
      <c r="OQL15" s="10"/>
      <c r="OQN15" s="6" t="s">
        <v>1337</v>
      </c>
      <c r="OQO15" s="98" t="s">
        <v>1336</v>
      </c>
      <c r="OQP15" s="10"/>
      <c r="OQR15" s="6" t="s">
        <v>1337</v>
      </c>
      <c r="OQS15" s="98" t="s">
        <v>1336</v>
      </c>
      <c r="OQT15" s="10"/>
      <c r="OQV15" s="6" t="s">
        <v>1337</v>
      </c>
      <c r="OQW15" s="98" t="s">
        <v>1336</v>
      </c>
      <c r="OQX15" s="10"/>
      <c r="OQZ15" s="6" t="s">
        <v>1337</v>
      </c>
      <c r="ORA15" s="98" t="s">
        <v>1336</v>
      </c>
      <c r="ORB15" s="10"/>
      <c r="ORD15" s="6" t="s">
        <v>1337</v>
      </c>
      <c r="ORE15" s="98" t="s">
        <v>1336</v>
      </c>
      <c r="ORF15" s="10"/>
      <c r="ORH15" s="6" t="s">
        <v>1337</v>
      </c>
      <c r="ORI15" s="98" t="s">
        <v>1336</v>
      </c>
      <c r="ORJ15" s="10"/>
      <c r="ORL15" s="6" t="s">
        <v>1337</v>
      </c>
      <c r="ORM15" s="98" t="s">
        <v>1336</v>
      </c>
      <c r="ORN15" s="10"/>
      <c r="ORP15" s="6" t="s">
        <v>1337</v>
      </c>
      <c r="ORQ15" s="98" t="s">
        <v>1336</v>
      </c>
      <c r="ORR15" s="10"/>
      <c r="ORT15" s="6" t="s">
        <v>1337</v>
      </c>
      <c r="ORU15" s="98" t="s">
        <v>1336</v>
      </c>
      <c r="ORV15" s="10"/>
      <c r="ORX15" s="6" t="s">
        <v>1337</v>
      </c>
      <c r="ORY15" s="98" t="s">
        <v>1336</v>
      </c>
      <c r="ORZ15" s="10"/>
      <c r="OSB15" s="6" t="s">
        <v>1337</v>
      </c>
      <c r="OSC15" s="98" t="s">
        <v>1336</v>
      </c>
      <c r="OSD15" s="10"/>
      <c r="OSF15" s="6" t="s">
        <v>1337</v>
      </c>
      <c r="OSG15" s="98" t="s">
        <v>1336</v>
      </c>
      <c r="OSH15" s="10"/>
      <c r="OSJ15" s="6" t="s">
        <v>1337</v>
      </c>
      <c r="OSK15" s="98" t="s">
        <v>1336</v>
      </c>
      <c r="OSL15" s="10"/>
      <c r="OSN15" s="6" t="s">
        <v>1337</v>
      </c>
      <c r="OSO15" s="98" t="s">
        <v>1336</v>
      </c>
      <c r="OSP15" s="10"/>
      <c r="OSR15" s="6" t="s">
        <v>1337</v>
      </c>
      <c r="OSS15" s="98" t="s">
        <v>1336</v>
      </c>
      <c r="OST15" s="10"/>
      <c r="OSV15" s="6" t="s">
        <v>1337</v>
      </c>
      <c r="OSW15" s="98" t="s">
        <v>1336</v>
      </c>
      <c r="OSX15" s="10"/>
      <c r="OSZ15" s="6" t="s">
        <v>1337</v>
      </c>
      <c r="OTA15" s="98" t="s">
        <v>1336</v>
      </c>
      <c r="OTB15" s="10"/>
      <c r="OTD15" s="6" t="s">
        <v>1337</v>
      </c>
      <c r="OTE15" s="98" t="s">
        <v>1336</v>
      </c>
      <c r="OTF15" s="10"/>
      <c r="OTH15" s="6" t="s">
        <v>1337</v>
      </c>
      <c r="OTI15" s="98" t="s">
        <v>1336</v>
      </c>
      <c r="OTJ15" s="10"/>
      <c r="OTL15" s="6" t="s">
        <v>1337</v>
      </c>
      <c r="OTM15" s="98" t="s">
        <v>1336</v>
      </c>
      <c r="OTN15" s="10"/>
      <c r="OTP15" s="6" t="s">
        <v>1337</v>
      </c>
      <c r="OTQ15" s="98" t="s">
        <v>1336</v>
      </c>
      <c r="OTR15" s="10"/>
      <c r="OTT15" s="6" t="s">
        <v>1337</v>
      </c>
      <c r="OTU15" s="98" t="s">
        <v>1336</v>
      </c>
      <c r="OTV15" s="10"/>
      <c r="OTX15" s="6" t="s">
        <v>1337</v>
      </c>
      <c r="OTY15" s="98" t="s">
        <v>1336</v>
      </c>
      <c r="OTZ15" s="10"/>
      <c r="OUB15" s="6" t="s">
        <v>1337</v>
      </c>
      <c r="OUC15" s="98" t="s">
        <v>1336</v>
      </c>
      <c r="OUD15" s="10"/>
      <c r="OUF15" s="6" t="s">
        <v>1337</v>
      </c>
      <c r="OUG15" s="98" t="s">
        <v>1336</v>
      </c>
      <c r="OUH15" s="10"/>
      <c r="OUJ15" s="6" t="s">
        <v>1337</v>
      </c>
      <c r="OUK15" s="98" t="s">
        <v>1336</v>
      </c>
      <c r="OUL15" s="10"/>
      <c r="OUN15" s="6" t="s">
        <v>1337</v>
      </c>
      <c r="OUO15" s="98" t="s">
        <v>1336</v>
      </c>
      <c r="OUP15" s="10"/>
      <c r="OUR15" s="6" t="s">
        <v>1337</v>
      </c>
      <c r="OUS15" s="98" t="s">
        <v>1336</v>
      </c>
      <c r="OUT15" s="10"/>
      <c r="OUV15" s="6" t="s">
        <v>1337</v>
      </c>
      <c r="OUW15" s="98" t="s">
        <v>1336</v>
      </c>
      <c r="OUX15" s="10"/>
      <c r="OUZ15" s="6" t="s">
        <v>1337</v>
      </c>
      <c r="OVA15" s="98" t="s">
        <v>1336</v>
      </c>
      <c r="OVB15" s="10"/>
      <c r="OVD15" s="6" t="s">
        <v>1337</v>
      </c>
      <c r="OVE15" s="98" t="s">
        <v>1336</v>
      </c>
      <c r="OVF15" s="10"/>
      <c r="OVH15" s="6" t="s">
        <v>1337</v>
      </c>
      <c r="OVI15" s="98" t="s">
        <v>1336</v>
      </c>
      <c r="OVJ15" s="10"/>
      <c r="OVL15" s="6" t="s">
        <v>1337</v>
      </c>
      <c r="OVM15" s="98" t="s">
        <v>1336</v>
      </c>
      <c r="OVN15" s="10"/>
      <c r="OVP15" s="6" t="s">
        <v>1337</v>
      </c>
      <c r="OVQ15" s="98" t="s">
        <v>1336</v>
      </c>
      <c r="OVR15" s="10"/>
      <c r="OVT15" s="6" t="s">
        <v>1337</v>
      </c>
      <c r="OVU15" s="98" t="s">
        <v>1336</v>
      </c>
      <c r="OVV15" s="10"/>
      <c r="OVX15" s="6" t="s">
        <v>1337</v>
      </c>
      <c r="OVY15" s="98" t="s">
        <v>1336</v>
      </c>
      <c r="OVZ15" s="10"/>
      <c r="OWB15" s="6" t="s">
        <v>1337</v>
      </c>
      <c r="OWC15" s="98" t="s">
        <v>1336</v>
      </c>
      <c r="OWD15" s="10"/>
      <c r="OWF15" s="6" t="s">
        <v>1337</v>
      </c>
      <c r="OWG15" s="98" t="s">
        <v>1336</v>
      </c>
      <c r="OWH15" s="10"/>
      <c r="OWJ15" s="6" t="s">
        <v>1337</v>
      </c>
      <c r="OWK15" s="98" t="s">
        <v>1336</v>
      </c>
      <c r="OWL15" s="10"/>
      <c r="OWN15" s="6" t="s">
        <v>1337</v>
      </c>
      <c r="OWO15" s="98" t="s">
        <v>1336</v>
      </c>
      <c r="OWP15" s="10"/>
      <c r="OWR15" s="6" t="s">
        <v>1337</v>
      </c>
      <c r="OWS15" s="98" t="s">
        <v>1336</v>
      </c>
      <c r="OWT15" s="10"/>
      <c r="OWV15" s="6" t="s">
        <v>1337</v>
      </c>
      <c r="OWW15" s="98" t="s">
        <v>1336</v>
      </c>
      <c r="OWX15" s="10"/>
      <c r="OWZ15" s="6" t="s">
        <v>1337</v>
      </c>
      <c r="OXA15" s="98" t="s">
        <v>1336</v>
      </c>
      <c r="OXB15" s="10"/>
      <c r="OXD15" s="6" t="s">
        <v>1337</v>
      </c>
      <c r="OXE15" s="98" t="s">
        <v>1336</v>
      </c>
      <c r="OXF15" s="10"/>
      <c r="OXH15" s="6" t="s">
        <v>1337</v>
      </c>
      <c r="OXI15" s="98" t="s">
        <v>1336</v>
      </c>
      <c r="OXJ15" s="10"/>
      <c r="OXL15" s="6" t="s">
        <v>1337</v>
      </c>
      <c r="OXM15" s="98" t="s">
        <v>1336</v>
      </c>
      <c r="OXN15" s="10"/>
      <c r="OXP15" s="6" t="s">
        <v>1337</v>
      </c>
      <c r="OXQ15" s="98" t="s">
        <v>1336</v>
      </c>
      <c r="OXR15" s="10"/>
      <c r="OXT15" s="6" t="s">
        <v>1337</v>
      </c>
      <c r="OXU15" s="98" t="s">
        <v>1336</v>
      </c>
      <c r="OXV15" s="10"/>
      <c r="OXX15" s="6" t="s">
        <v>1337</v>
      </c>
      <c r="OXY15" s="98" t="s">
        <v>1336</v>
      </c>
      <c r="OXZ15" s="10"/>
      <c r="OYB15" s="6" t="s">
        <v>1337</v>
      </c>
      <c r="OYC15" s="98" t="s">
        <v>1336</v>
      </c>
      <c r="OYD15" s="10"/>
      <c r="OYF15" s="6" t="s">
        <v>1337</v>
      </c>
      <c r="OYG15" s="98" t="s">
        <v>1336</v>
      </c>
      <c r="OYH15" s="10"/>
      <c r="OYJ15" s="6" t="s">
        <v>1337</v>
      </c>
      <c r="OYK15" s="98" t="s">
        <v>1336</v>
      </c>
      <c r="OYL15" s="10"/>
      <c r="OYN15" s="6" t="s">
        <v>1337</v>
      </c>
      <c r="OYO15" s="98" t="s">
        <v>1336</v>
      </c>
      <c r="OYP15" s="10"/>
      <c r="OYR15" s="6" t="s">
        <v>1337</v>
      </c>
      <c r="OYS15" s="98" t="s">
        <v>1336</v>
      </c>
      <c r="OYT15" s="10"/>
      <c r="OYV15" s="6" t="s">
        <v>1337</v>
      </c>
      <c r="OYW15" s="98" t="s">
        <v>1336</v>
      </c>
      <c r="OYX15" s="10"/>
      <c r="OYZ15" s="6" t="s">
        <v>1337</v>
      </c>
      <c r="OZA15" s="98" t="s">
        <v>1336</v>
      </c>
      <c r="OZB15" s="10"/>
      <c r="OZD15" s="6" t="s">
        <v>1337</v>
      </c>
      <c r="OZE15" s="98" t="s">
        <v>1336</v>
      </c>
      <c r="OZF15" s="10"/>
      <c r="OZH15" s="6" t="s">
        <v>1337</v>
      </c>
      <c r="OZI15" s="98" t="s">
        <v>1336</v>
      </c>
      <c r="OZJ15" s="10"/>
      <c r="OZL15" s="6" t="s">
        <v>1337</v>
      </c>
      <c r="OZM15" s="98" t="s">
        <v>1336</v>
      </c>
      <c r="OZN15" s="10"/>
      <c r="OZP15" s="6" t="s">
        <v>1337</v>
      </c>
      <c r="OZQ15" s="98" t="s">
        <v>1336</v>
      </c>
      <c r="OZR15" s="10"/>
      <c r="OZT15" s="6" t="s">
        <v>1337</v>
      </c>
      <c r="OZU15" s="98" t="s">
        <v>1336</v>
      </c>
      <c r="OZV15" s="10"/>
      <c r="OZX15" s="6" t="s">
        <v>1337</v>
      </c>
      <c r="OZY15" s="98" t="s">
        <v>1336</v>
      </c>
      <c r="OZZ15" s="10"/>
      <c r="PAB15" s="6" t="s">
        <v>1337</v>
      </c>
      <c r="PAC15" s="98" t="s">
        <v>1336</v>
      </c>
      <c r="PAD15" s="10"/>
      <c r="PAF15" s="6" t="s">
        <v>1337</v>
      </c>
      <c r="PAG15" s="98" t="s">
        <v>1336</v>
      </c>
      <c r="PAH15" s="10"/>
      <c r="PAJ15" s="6" t="s">
        <v>1337</v>
      </c>
      <c r="PAK15" s="98" t="s">
        <v>1336</v>
      </c>
      <c r="PAL15" s="10"/>
      <c r="PAN15" s="6" t="s">
        <v>1337</v>
      </c>
      <c r="PAO15" s="98" t="s">
        <v>1336</v>
      </c>
      <c r="PAP15" s="10"/>
      <c r="PAR15" s="6" t="s">
        <v>1337</v>
      </c>
      <c r="PAS15" s="98" t="s">
        <v>1336</v>
      </c>
      <c r="PAT15" s="10"/>
      <c r="PAV15" s="6" t="s">
        <v>1337</v>
      </c>
      <c r="PAW15" s="98" t="s">
        <v>1336</v>
      </c>
      <c r="PAX15" s="10"/>
      <c r="PAZ15" s="6" t="s">
        <v>1337</v>
      </c>
      <c r="PBA15" s="98" t="s">
        <v>1336</v>
      </c>
      <c r="PBB15" s="10"/>
      <c r="PBD15" s="6" t="s">
        <v>1337</v>
      </c>
      <c r="PBE15" s="98" t="s">
        <v>1336</v>
      </c>
      <c r="PBF15" s="10"/>
      <c r="PBH15" s="6" t="s">
        <v>1337</v>
      </c>
      <c r="PBI15" s="98" t="s">
        <v>1336</v>
      </c>
      <c r="PBJ15" s="10"/>
      <c r="PBL15" s="6" t="s">
        <v>1337</v>
      </c>
      <c r="PBM15" s="98" t="s">
        <v>1336</v>
      </c>
      <c r="PBN15" s="10"/>
      <c r="PBP15" s="6" t="s">
        <v>1337</v>
      </c>
      <c r="PBQ15" s="98" t="s">
        <v>1336</v>
      </c>
      <c r="PBR15" s="10"/>
      <c r="PBT15" s="6" t="s">
        <v>1337</v>
      </c>
      <c r="PBU15" s="98" t="s">
        <v>1336</v>
      </c>
      <c r="PBV15" s="10"/>
      <c r="PBX15" s="6" t="s">
        <v>1337</v>
      </c>
      <c r="PBY15" s="98" t="s">
        <v>1336</v>
      </c>
      <c r="PBZ15" s="10"/>
      <c r="PCB15" s="6" t="s">
        <v>1337</v>
      </c>
      <c r="PCC15" s="98" t="s">
        <v>1336</v>
      </c>
      <c r="PCD15" s="10"/>
      <c r="PCF15" s="6" t="s">
        <v>1337</v>
      </c>
      <c r="PCG15" s="98" t="s">
        <v>1336</v>
      </c>
      <c r="PCH15" s="10"/>
      <c r="PCJ15" s="6" t="s">
        <v>1337</v>
      </c>
      <c r="PCK15" s="98" t="s">
        <v>1336</v>
      </c>
      <c r="PCL15" s="10"/>
      <c r="PCN15" s="6" t="s">
        <v>1337</v>
      </c>
      <c r="PCO15" s="98" t="s">
        <v>1336</v>
      </c>
      <c r="PCP15" s="10"/>
      <c r="PCR15" s="6" t="s">
        <v>1337</v>
      </c>
      <c r="PCS15" s="98" t="s">
        <v>1336</v>
      </c>
      <c r="PCT15" s="10"/>
      <c r="PCV15" s="6" t="s">
        <v>1337</v>
      </c>
      <c r="PCW15" s="98" t="s">
        <v>1336</v>
      </c>
      <c r="PCX15" s="10"/>
      <c r="PCZ15" s="6" t="s">
        <v>1337</v>
      </c>
      <c r="PDA15" s="98" t="s">
        <v>1336</v>
      </c>
      <c r="PDB15" s="10"/>
      <c r="PDD15" s="6" t="s">
        <v>1337</v>
      </c>
      <c r="PDE15" s="98" t="s">
        <v>1336</v>
      </c>
      <c r="PDF15" s="10"/>
      <c r="PDH15" s="6" t="s">
        <v>1337</v>
      </c>
      <c r="PDI15" s="98" t="s">
        <v>1336</v>
      </c>
      <c r="PDJ15" s="10"/>
      <c r="PDL15" s="6" t="s">
        <v>1337</v>
      </c>
      <c r="PDM15" s="98" t="s">
        <v>1336</v>
      </c>
      <c r="PDN15" s="10"/>
      <c r="PDP15" s="6" t="s">
        <v>1337</v>
      </c>
      <c r="PDQ15" s="98" t="s">
        <v>1336</v>
      </c>
      <c r="PDR15" s="10"/>
      <c r="PDT15" s="6" t="s">
        <v>1337</v>
      </c>
      <c r="PDU15" s="98" t="s">
        <v>1336</v>
      </c>
      <c r="PDV15" s="10"/>
      <c r="PDX15" s="6" t="s">
        <v>1337</v>
      </c>
      <c r="PDY15" s="98" t="s">
        <v>1336</v>
      </c>
      <c r="PDZ15" s="10"/>
      <c r="PEB15" s="6" t="s">
        <v>1337</v>
      </c>
      <c r="PEC15" s="98" t="s">
        <v>1336</v>
      </c>
      <c r="PED15" s="10"/>
      <c r="PEF15" s="6" t="s">
        <v>1337</v>
      </c>
      <c r="PEG15" s="98" t="s">
        <v>1336</v>
      </c>
      <c r="PEH15" s="10"/>
      <c r="PEJ15" s="6" t="s">
        <v>1337</v>
      </c>
      <c r="PEK15" s="98" t="s">
        <v>1336</v>
      </c>
      <c r="PEL15" s="10"/>
      <c r="PEN15" s="6" t="s">
        <v>1337</v>
      </c>
      <c r="PEO15" s="98" t="s">
        <v>1336</v>
      </c>
      <c r="PEP15" s="10"/>
      <c r="PER15" s="6" t="s">
        <v>1337</v>
      </c>
      <c r="PES15" s="98" t="s">
        <v>1336</v>
      </c>
      <c r="PET15" s="10"/>
      <c r="PEV15" s="6" t="s">
        <v>1337</v>
      </c>
      <c r="PEW15" s="98" t="s">
        <v>1336</v>
      </c>
      <c r="PEX15" s="10"/>
      <c r="PEZ15" s="6" t="s">
        <v>1337</v>
      </c>
      <c r="PFA15" s="98" t="s">
        <v>1336</v>
      </c>
      <c r="PFB15" s="10"/>
      <c r="PFD15" s="6" t="s">
        <v>1337</v>
      </c>
      <c r="PFE15" s="98" t="s">
        <v>1336</v>
      </c>
      <c r="PFF15" s="10"/>
      <c r="PFH15" s="6" t="s">
        <v>1337</v>
      </c>
      <c r="PFI15" s="98" t="s">
        <v>1336</v>
      </c>
      <c r="PFJ15" s="10"/>
      <c r="PFL15" s="6" t="s">
        <v>1337</v>
      </c>
      <c r="PFM15" s="98" t="s">
        <v>1336</v>
      </c>
      <c r="PFN15" s="10"/>
      <c r="PFP15" s="6" t="s">
        <v>1337</v>
      </c>
      <c r="PFQ15" s="98" t="s">
        <v>1336</v>
      </c>
      <c r="PFR15" s="10"/>
      <c r="PFT15" s="6" t="s">
        <v>1337</v>
      </c>
      <c r="PFU15" s="98" t="s">
        <v>1336</v>
      </c>
      <c r="PFV15" s="10"/>
      <c r="PFX15" s="6" t="s">
        <v>1337</v>
      </c>
      <c r="PFY15" s="98" t="s">
        <v>1336</v>
      </c>
      <c r="PFZ15" s="10"/>
      <c r="PGB15" s="6" t="s">
        <v>1337</v>
      </c>
      <c r="PGC15" s="98" t="s">
        <v>1336</v>
      </c>
      <c r="PGD15" s="10"/>
      <c r="PGF15" s="6" t="s">
        <v>1337</v>
      </c>
      <c r="PGG15" s="98" t="s">
        <v>1336</v>
      </c>
      <c r="PGH15" s="10"/>
      <c r="PGJ15" s="6" t="s">
        <v>1337</v>
      </c>
      <c r="PGK15" s="98" t="s">
        <v>1336</v>
      </c>
      <c r="PGL15" s="10"/>
      <c r="PGN15" s="6" t="s">
        <v>1337</v>
      </c>
      <c r="PGO15" s="98" t="s">
        <v>1336</v>
      </c>
      <c r="PGP15" s="10"/>
      <c r="PGR15" s="6" t="s">
        <v>1337</v>
      </c>
      <c r="PGS15" s="98" t="s">
        <v>1336</v>
      </c>
      <c r="PGT15" s="10"/>
      <c r="PGV15" s="6" t="s">
        <v>1337</v>
      </c>
      <c r="PGW15" s="98" t="s">
        <v>1336</v>
      </c>
      <c r="PGX15" s="10"/>
      <c r="PGZ15" s="6" t="s">
        <v>1337</v>
      </c>
      <c r="PHA15" s="98" t="s">
        <v>1336</v>
      </c>
      <c r="PHB15" s="10"/>
      <c r="PHD15" s="6" t="s">
        <v>1337</v>
      </c>
      <c r="PHE15" s="98" t="s">
        <v>1336</v>
      </c>
      <c r="PHF15" s="10"/>
      <c r="PHH15" s="6" t="s">
        <v>1337</v>
      </c>
      <c r="PHI15" s="98" t="s">
        <v>1336</v>
      </c>
      <c r="PHJ15" s="10"/>
      <c r="PHL15" s="6" t="s">
        <v>1337</v>
      </c>
      <c r="PHM15" s="98" t="s">
        <v>1336</v>
      </c>
      <c r="PHN15" s="10"/>
      <c r="PHP15" s="6" t="s">
        <v>1337</v>
      </c>
      <c r="PHQ15" s="98" t="s">
        <v>1336</v>
      </c>
      <c r="PHR15" s="10"/>
      <c r="PHT15" s="6" t="s">
        <v>1337</v>
      </c>
      <c r="PHU15" s="98" t="s">
        <v>1336</v>
      </c>
      <c r="PHV15" s="10"/>
      <c r="PHX15" s="6" t="s">
        <v>1337</v>
      </c>
      <c r="PHY15" s="98" t="s">
        <v>1336</v>
      </c>
      <c r="PHZ15" s="10"/>
      <c r="PIB15" s="6" t="s">
        <v>1337</v>
      </c>
      <c r="PIC15" s="98" t="s">
        <v>1336</v>
      </c>
      <c r="PID15" s="10"/>
      <c r="PIF15" s="6" t="s">
        <v>1337</v>
      </c>
      <c r="PIG15" s="98" t="s">
        <v>1336</v>
      </c>
      <c r="PIH15" s="10"/>
      <c r="PIJ15" s="6" t="s">
        <v>1337</v>
      </c>
      <c r="PIK15" s="98" t="s">
        <v>1336</v>
      </c>
      <c r="PIL15" s="10"/>
      <c r="PIN15" s="6" t="s">
        <v>1337</v>
      </c>
      <c r="PIO15" s="98" t="s">
        <v>1336</v>
      </c>
      <c r="PIP15" s="10"/>
      <c r="PIR15" s="6" t="s">
        <v>1337</v>
      </c>
      <c r="PIS15" s="98" t="s">
        <v>1336</v>
      </c>
      <c r="PIT15" s="10"/>
      <c r="PIV15" s="6" t="s">
        <v>1337</v>
      </c>
      <c r="PIW15" s="98" t="s">
        <v>1336</v>
      </c>
      <c r="PIX15" s="10"/>
      <c r="PIZ15" s="6" t="s">
        <v>1337</v>
      </c>
      <c r="PJA15" s="98" t="s">
        <v>1336</v>
      </c>
      <c r="PJB15" s="10"/>
      <c r="PJD15" s="6" t="s">
        <v>1337</v>
      </c>
      <c r="PJE15" s="98" t="s">
        <v>1336</v>
      </c>
      <c r="PJF15" s="10"/>
      <c r="PJH15" s="6" t="s">
        <v>1337</v>
      </c>
      <c r="PJI15" s="98" t="s">
        <v>1336</v>
      </c>
      <c r="PJJ15" s="10"/>
      <c r="PJL15" s="6" t="s">
        <v>1337</v>
      </c>
      <c r="PJM15" s="98" t="s">
        <v>1336</v>
      </c>
      <c r="PJN15" s="10"/>
      <c r="PJP15" s="6" t="s">
        <v>1337</v>
      </c>
      <c r="PJQ15" s="98" t="s">
        <v>1336</v>
      </c>
      <c r="PJR15" s="10"/>
      <c r="PJT15" s="6" t="s">
        <v>1337</v>
      </c>
      <c r="PJU15" s="98" t="s">
        <v>1336</v>
      </c>
      <c r="PJV15" s="10"/>
      <c r="PJX15" s="6" t="s">
        <v>1337</v>
      </c>
      <c r="PJY15" s="98" t="s">
        <v>1336</v>
      </c>
      <c r="PJZ15" s="10"/>
      <c r="PKB15" s="6" t="s">
        <v>1337</v>
      </c>
      <c r="PKC15" s="98" t="s">
        <v>1336</v>
      </c>
      <c r="PKD15" s="10"/>
      <c r="PKF15" s="6" t="s">
        <v>1337</v>
      </c>
      <c r="PKG15" s="98" t="s">
        <v>1336</v>
      </c>
      <c r="PKH15" s="10"/>
      <c r="PKJ15" s="6" t="s">
        <v>1337</v>
      </c>
      <c r="PKK15" s="98" t="s">
        <v>1336</v>
      </c>
      <c r="PKL15" s="10"/>
      <c r="PKN15" s="6" t="s">
        <v>1337</v>
      </c>
      <c r="PKO15" s="98" t="s">
        <v>1336</v>
      </c>
      <c r="PKP15" s="10"/>
      <c r="PKR15" s="6" t="s">
        <v>1337</v>
      </c>
      <c r="PKS15" s="98" t="s">
        <v>1336</v>
      </c>
      <c r="PKT15" s="10"/>
      <c r="PKV15" s="6" t="s">
        <v>1337</v>
      </c>
      <c r="PKW15" s="98" t="s">
        <v>1336</v>
      </c>
      <c r="PKX15" s="10"/>
      <c r="PKZ15" s="6" t="s">
        <v>1337</v>
      </c>
      <c r="PLA15" s="98" t="s">
        <v>1336</v>
      </c>
      <c r="PLB15" s="10"/>
      <c r="PLD15" s="6" t="s">
        <v>1337</v>
      </c>
      <c r="PLE15" s="98" t="s">
        <v>1336</v>
      </c>
      <c r="PLF15" s="10"/>
      <c r="PLH15" s="6" t="s">
        <v>1337</v>
      </c>
      <c r="PLI15" s="98" t="s">
        <v>1336</v>
      </c>
      <c r="PLJ15" s="10"/>
      <c r="PLL15" s="6" t="s">
        <v>1337</v>
      </c>
      <c r="PLM15" s="98" t="s">
        <v>1336</v>
      </c>
      <c r="PLN15" s="10"/>
      <c r="PLP15" s="6" t="s">
        <v>1337</v>
      </c>
      <c r="PLQ15" s="98" t="s">
        <v>1336</v>
      </c>
      <c r="PLR15" s="10"/>
      <c r="PLT15" s="6" t="s">
        <v>1337</v>
      </c>
      <c r="PLU15" s="98" t="s">
        <v>1336</v>
      </c>
      <c r="PLV15" s="10"/>
      <c r="PLX15" s="6" t="s">
        <v>1337</v>
      </c>
      <c r="PLY15" s="98" t="s">
        <v>1336</v>
      </c>
      <c r="PLZ15" s="10"/>
      <c r="PMB15" s="6" t="s">
        <v>1337</v>
      </c>
      <c r="PMC15" s="98" t="s">
        <v>1336</v>
      </c>
      <c r="PMD15" s="10"/>
      <c r="PMF15" s="6" t="s">
        <v>1337</v>
      </c>
      <c r="PMG15" s="98" t="s">
        <v>1336</v>
      </c>
      <c r="PMH15" s="10"/>
      <c r="PMJ15" s="6" t="s">
        <v>1337</v>
      </c>
      <c r="PMK15" s="98" t="s">
        <v>1336</v>
      </c>
      <c r="PML15" s="10"/>
      <c r="PMN15" s="6" t="s">
        <v>1337</v>
      </c>
      <c r="PMO15" s="98" t="s">
        <v>1336</v>
      </c>
      <c r="PMP15" s="10"/>
      <c r="PMR15" s="6" t="s">
        <v>1337</v>
      </c>
      <c r="PMS15" s="98" t="s">
        <v>1336</v>
      </c>
      <c r="PMT15" s="10"/>
      <c r="PMV15" s="6" t="s">
        <v>1337</v>
      </c>
      <c r="PMW15" s="98" t="s">
        <v>1336</v>
      </c>
      <c r="PMX15" s="10"/>
      <c r="PMZ15" s="6" t="s">
        <v>1337</v>
      </c>
      <c r="PNA15" s="98" t="s">
        <v>1336</v>
      </c>
      <c r="PNB15" s="10"/>
      <c r="PND15" s="6" t="s">
        <v>1337</v>
      </c>
      <c r="PNE15" s="98" t="s">
        <v>1336</v>
      </c>
      <c r="PNF15" s="10"/>
      <c r="PNH15" s="6" t="s">
        <v>1337</v>
      </c>
      <c r="PNI15" s="98" t="s">
        <v>1336</v>
      </c>
      <c r="PNJ15" s="10"/>
      <c r="PNL15" s="6" t="s">
        <v>1337</v>
      </c>
      <c r="PNM15" s="98" t="s">
        <v>1336</v>
      </c>
      <c r="PNN15" s="10"/>
      <c r="PNP15" s="6" t="s">
        <v>1337</v>
      </c>
      <c r="PNQ15" s="98" t="s">
        <v>1336</v>
      </c>
      <c r="PNR15" s="10"/>
      <c r="PNT15" s="6" t="s">
        <v>1337</v>
      </c>
      <c r="PNU15" s="98" t="s">
        <v>1336</v>
      </c>
      <c r="PNV15" s="10"/>
      <c r="PNX15" s="6" t="s">
        <v>1337</v>
      </c>
      <c r="PNY15" s="98" t="s">
        <v>1336</v>
      </c>
      <c r="PNZ15" s="10"/>
      <c r="POB15" s="6" t="s">
        <v>1337</v>
      </c>
      <c r="POC15" s="98" t="s">
        <v>1336</v>
      </c>
      <c r="POD15" s="10"/>
      <c r="POF15" s="6" t="s">
        <v>1337</v>
      </c>
      <c r="POG15" s="98" t="s">
        <v>1336</v>
      </c>
      <c r="POH15" s="10"/>
      <c r="POJ15" s="6" t="s">
        <v>1337</v>
      </c>
      <c r="POK15" s="98" t="s">
        <v>1336</v>
      </c>
      <c r="POL15" s="10"/>
      <c r="PON15" s="6" t="s">
        <v>1337</v>
      </c>
      <c r="POO15" s="98" t="s">
        <v>1336</v>
      </c>
      <c r="POP15" s="10"/>
      <c r="POR15" s="6" t="s">
        <v>1337</v>
      </c>
      <c r="POS15" s="98" t="s">
        <v>1336</v>
      </c>
      <c r="POT15" s="10"/>
      <c r="POV15" s="6" t="s">
        <v>1337</v>
      </c>
      <c r="POW15" s="98" t="s">
        <v>1336</v>
      </c>
      <c r="POX15" s="10"/>
      <c r="POZ15" s="6" t="s">
        <v>1337</v>
      </c>
      <c r="PPA15" s="98" t="s">
        <v>1336</v>
      </c>
      <c r="PPB15" s="10"/>
      <c r="PPD15" s="6" t="s">
        <v>1337</v>
      </c>
      <c r="PPE15" s="98" t="s">
        <v>1336</v>
      </c>
      <c r="PPF15" s="10"/>
      <c r="PPH15" s="6" t="s">
        <v>1337</v>
      </c>
      <c r="PPI15" s="98" t="s">
        <v>1336</v>
      </c>
      <c r="PPJ15" s="10"/>
      <c r="PPL15" s="6" t="s">
        <v>1337</v>
      </c>
      <c r="PPM15" s="98" t="s">
        <v>1336</v>
      </c>
      <c r="PPN15" s="10"/>
      <c r="PPP15" s="6" t="s">
        <v>1337</v>
      </c>
      <c r="PPQ15" s="98" t="s">
        <v>1336</v>
      </c>
      <c r="PPR15" s="10"/>
      <c r="PPT15" s="6" t="s">
        <v>1337</v>
      </c>
      <c r="PPU15" s="98" t="s">
        <v>1336</v>
      </c>
      <c r="PPV15" s="10"/>
      <c r="PPX15" s="6" t="s">
        <v>1337</v>
      </c>
      <c r="PPY15" s="98" t="s">
        <v>1336</v>
      </c>
      <c r="PPZ15" s="10"/>
      <c r="PQB15" s="6" t="s">
        <v>1337</v>
      </c>
      <c r="PQC15" s="98" t="s">
        <v>1336</v>
      </c>
      <c r="PQD15" s="10"/>
      <c r="PQF15" s="6" t="s">
        <v>1337</v>
      </c>
      <c r="PQG15" s="98" t="s">
        <v>1336</v>
      </c>
      <c r="PQH15" s="10"/>
      <c r="PQJ15" s="6" t="s">
        <v>1337</v>
      </c>
      <c r="PQK15" s="98" t="s">
        <v>1336</v>
      </c>
      <c r="PQL15" s="10"/>
      <c r="PQN15" s="6" t="s">
        <v>1337</v>
      </c>
      <c r="PQO15" s="98" t="s">
        <v>1336</v>
      </c>
      <c r="PQP15" s="10"/>
      <c r="PQR15" s="6" t="s">
        <v>1337</v>
      </c>
      <c r="PQS15" s="98" t="s">
        <v>1336</v>
      </c>
      <c r="PQT15" s="10"/>
      <c r="PQV15" s="6" t="s">
        <v>1337</v>
      </c>
      <c r="PQW15" s="98" t="s">
        <v>1336</v>
      </c>
      <c r="PQX15" s="10"/>
      <c r="PQZ15" s="6" t="s">
        <v>1337</v>
      </c>
      <c r="PRA15" s="98" t="s">
        <v>1336</v>
      </c>
      <c r="PRB15" s="10"/>
      <c r="PRD15" s="6" t="s">
        <v>1337</v>
      </c>
      <c r="PRE15" s="98" t="s">
        <v>1336</v>
      </c>
      <c r="PRF15" s="10"/>
      <c r="PRH15" s="6" t="s">
        <v>1337</v>
      </c>
      <c r="PRI15" s="98" t="s">
        <v>1336</v>
      </c>
      <c r="PRJ15" s="10"/>
      <c r="PRL15" s="6" t="s">
        <v>1337</v>
      </c>
      <c r="PRM15" s="98" t="s">
        <v>1336</v>
      </c>
      <c r="PRN15" s="10"/>
      <c r="PRP15" s="6" t="s">
        <v>1337</v>
      </c>
      <c r="PRQ15" s="98" t="s">
        <v>1336</v>
      </c>
      <c r="PRR15" s="10"/>
      <c r="PRT15" s="6" t="s">
        <v>1337</v>
      </c>
      <c r="PRU15" s="98" t="s">
        <v>1336</v>
      </c>
      <c r="PRV15" s="10"/>
      <c r="PRX15" s="6" t="s">
        <v>1337</v>
      </c>
      <c r="PRY15" s="98" t="s">
        <v>1336</v>
      </c>
      <c r="PRZ15" s="10"/>
      <c r="PSB15" s="6" t="s">
        <v>1337</v>
      </c>
      <c r="PSC15" s="98" t="s">
        <v>1336</v>
      </c>
      <c r="PSD15" s="10"/>
      <c r="PSF15" s="6" t="s">
        <v>1337</v>
      </c>
      <c r="PSG15" s="98" t="s">
        <v>1336</v>
      </c>
      <c r="PSH15" s="10"/>
      <c r="PSJ15" s="6" t="s">
        <v>1337</v>
      </c>
      <c r="PSK15" s="98" t="s">
        <v>1336</v>
      </c>
      <c r="PSL15" s="10"/>
      <c r="PSN15" s="6" t="s">
        <v>1337</v>
      </c>
      <c r="PSO15" s="98" t="s">
        <v>1336</v>
      </c>
      <c r="PSP15" s="10"/>
      <c r="PSR15" s="6" t="s">
        <v>1337</v>
      </c>
      <c r="PSS15" s="98" t="s">
        <v>1336</v>
      </c>
      <c r="PST15" s="10"/>
      <c r="PSV15" s="6" t="s">
        <v>1337</v>
      </c>
      <c r="PSW15" s="98" t="s">
        <v>1336</v>
      </c>
      <c r="PSX15" s="10"/>
      <c r="PSZ15" s="6" t="s">
        <v>1337</v>
      </c>
      <c r="PTA15" s="98" t="s">
        <v>1336</v>
      </c>
      <c r="PTB15" s="10"/>
      <c r="PTD15" s="6" t="s">
        <v>1337</v>
      </c>
      <c r="PTE15" s="98" t="s">
        <v>1336</v>
      </c>
      <c r="PTF15" s="10"/>
      <c r="PTH15" s="6" t="s">
        <v>1337</v>
      </c>
      <c r="PTI15" s="98" t="s">
        <v>1336</v>
      </c>
      <c r="PTJ15" s="10"/>
      <c r="PTL15" s="6" t="s">
        <v>1337</v>
      </c>
      <c r="PTM15" s="98" t="s">
        <v>1336</v>
      </c>
      <c r="PTN15" s="10"/>
      <c r="PTP15" s="6" t="s">
        <v>1337</v>
      </c>
      <c r="PTQ15" s="98" t="s">
        <v>1336</v>
      </c>
      <c r="PTR15" s="10"/>
      <c r="PTT15" s="6" t="s">
        <v>1337</v>
      </c>
      <c r="PTU15" s="98" t="s">
        <v>1336</v>
      </c>
      <c r="PTV15" s="10"/>
      <c r="PTX15" s="6" t="s">
        <v>1337</v>
      </c>
      <c r="PTY15" s="98" t="s">
        <v>1336</v>
      </c>
      <c r="PTZ15" s="10"/>
      <c r="PUB15" s="6" t="s">
        <v>1337</v>
      </c>
      <c r="PUC15" s="98" t="s">
        <v>1336</v>
      </c>
      <c r="PUD15" s="10"/>
      <c r="PUF15" s="6" t="s">
        <v>1337</v>
      </c>
      <c r="PUG15" s="98" t="s">
        <v>1336</v>
      </c>
      <c r="PUH15" s="10"/>
      <c r="PUJ15" s="6" t="s">
        <v>1337</v>
      </c>
      <c r="PUK15" s="98" t="s">
        <v>1336</v>
      </c>
      <c r="PUL15" s="10"/>
      <c r="PUN15" s="6" t="s">
        <v>1337</v>
      </c>
      <c r="PUO15" s="98" t="s">
        <v>1336</v>
      </c>
      <c r="PUP15" s="10"/>
      <c r="PUR15" s="6" t="s">
        <v>1337</v>
      </c>
      <c r="PUS15" s="98" t="s">
        <v>1336</v>
      </c>
      <c r="PUT15" s="10"/>
      <c r="PUV15" s="6" t="s">
        <v>1337</v>
      </c>
      <c r="PUW15" s="98" t="s">
        <v>1336</v>
      </c>
      <c r="PUX15" s="10"/>
      <c r="PUZ15" s="6" t="s">
        <v>1337</v>
      </c>
      <c r="PVA15" s="98" t="s">
        <v>1336</v>
      </c>
      <c r="PVB15" s="10"/>
      <c r="PVD15" s="6" t="s">
        <v>1337</v>
      </c>
      <c r="PVE15" s="98" t="s">
        <v>1336</v>
      </c>
      <c r="PVF15" s="10"/>
      <c r="PVH15" s="6" t="s">
        <v>1337</v>
      </c>
      <c r="PVI15" s="98" t="s">
        <v>1336</v>
      </c>
      <c r="PVJ15" s="10"/>
      <c r="PVL15" s="6" t="s">
        <v>1337</v>
      </c>
      <c r="PVM15" s="98" t="s">
        <v>1336</v>
      </c>
      <c r="PVN15" s="10"/>
      <c r="PVP15" s="6" t="s">
        <v>1337</v>
      </c>
      <c r="PVQ15" s="98" t="s">
        <v>1336</v>
      </c>
      <c r="PVR15" s="10"/>
      <c r="PVT15" s="6" t="s">
        <v>1337</v>
      </c>
      <c r="PVU15" s="98" t="s">
        <v>1336</v>
      </c>
      <c r="PVV15" s="10"/>
      <c r="PVX15" s="6" t="s">
        <v>1337</v>
      </c>
      <c r="PVY15" s="98" t="s">
        <v>1336</v>
      </c>
      <c r="PVZ15" s="10"/>
      <c r="PWB15" s="6" t="s">
        <v>1337</v>
      </c>
      <c r="PWC15" s="98" t="s">
        <v>1336</v>
      </c>
      <c r="PWD15" s="10"/>
      <c r="PWF15" s="6" t="s">
        <v>1337</v>
      </c>
      <c r="PWG15" s="98" t="s">
        <v>1336</v>
      </c>
      <c r="PWH15" s="10"/>
      <c r="PWJ15" s="6" t="s">
        <v>1337</v>
      </c>
      <c r="PWK15" s="98" t="s">
        <v>1336</v>
      </c>
      <c r="PWL15" s="10"/>
      <c r="PWN15" s="6" t="s">
        <v>1337</v>
      </c>
      <c r="PWO15" s="98" t="s">
        <v>1336</v>
      </c>
      <c r="PWP15" s="10"/>
      <c r="PWR15" s="6" t="s">
        <v>1337</v>
      </c>
      <c r="PWS15" s="98" t="s">
        <v>1336</v>
      </c>
      <c r="PWT15" s="10"/>
      <c r="PWV15" s="6" t="s">
        <v>1337</v>
      </c>
      <c r="PWW15" s="98" t="s">
        <v>1336</v>
      </c>
      <c r="PWX15" s="10"/>
      <c r="PWZ15" s="6" t="s">
        <v>1337</v>
      </c>
      <c r="PXA15" s="98" t="s">
        <v>1336</v>
      </c>
      <c r="PXB15" s="10"/>
      <c r="PXD15" s="6" t="s">
        <v>1337</v>
      </c>
      <c r="PXE15" s="98" t="s">
        <v>1336</v>
      </c>
      <c r="PXF15" s="10"/>
      <c r="PXH15" s="6" t="s">
        <v>1337</v>
      </c>
      <c r="PXI15" s="98" t="s">
        <v>1336</v>
      </c>
      <c r="PXJ15" s="10"/>
      <c r="PXL15" s="6" t="s">
        <v>1337</v>
      </c>
      <c r="PXM15" s="98" t="s">
        <v>1336</v>
      </c>
      <c r="PXN15" s="10"/>
      <c r="PXP15" s="6" t="s">
        <v>1337</v>
      </c>
      <c r="PXQ15" s="98" t="s">
        <v>1336</v>
      </c>
      <c r="PXR15" s="10"/>
      <c r="PXT15" s="6" t="s">
        <v>1337</v>
      </c>
      <c r="PXU15" s="98" t="s">
        <v>1336</v>
      </c>
      <c r="PXV15" s="10"/>
      <c r="PXX15" s="6" t="s">
        <v>1337</v>
      </c>
      <c r="PXY15" s="98" t="s">
        <v>1336</v>
      </c>
      <c r="PXZ15" s="10"/>
      <c r="PYB15" s="6" t="s">
        <v>1337</v>
      </c>
      <c r="PYC15" s="98" t="s">
        <v>1336</v>
      </c>
      <c r="PYD15" s="10"/>
      <c r="PYF15" s="6" t="s">
        <v>1337</v>
      </c>
      <c r="PYG15" s="98" t="s">
        <v>1336</v>
      </c>
      <c r="PYH15" s="10"/>
      <c r="PYJ15" s="6" t="s">
        <v>1337</v>
      </c>
      <c r="PYK15" s="98" t="s">
        <v>1336</v>
      </c>
      <c r="PYL15" s="10"/>
      <c r="PYN15" s="6" t="s">
        <v>1337</v>
      </c>
      <c r="PYO15" s="98" t="s">
        <v>1336</v>
      </c>
      <c r="PYP15" s="10"/>
      <c r="PYR15" s="6" t="s">
        <v>1337</v>
      </c>
      <c r="PYS15" s="98" t="s">
        <v>1336</v>
      </c>
      <c r="PYT15" s="10"/>
      <c r="PYV15" s="6" t="s">
        <v>1337</v>
      </c>
      <c r="PYW15" s="98" t="s">
        <v>1336</v>
      </c>
      <c r="PYX15" s="10"/>
      <c r="PYZ15" s="6" t="s">
        <v>1337</v>
      </c>
      <c r="PZA15" s="98" t="s">
        <v>1336</v>
      </c>
      <c r="PZB15" s="10"/>
      <c r="PZD15" s="6" t="s">
        <v>1337</v>
      </c>
      <c r="PZE15" s="98" t="s">
        <v>1336</v>
      </c>
      <c r="PZF15" s="10"/>
      <c r="PZH15" s="6" t="s">
        <v>1337</v>
      </c>
      <c r="PZI15" s="98" t="s">
        <v>1336</v>
      </c>
      <c r="PZJ15" s="10"/>
      <c r="PZL15" s="6" t="s">
        <v>1337</v>
      </c>
      <c r="PZM15" s="98" t="s">
        <v>1336</v>
      </c>
      <c r="PZN15" s="10"/>
      <c r="PZP15" s="6" t="s">
        <v>1337</v>
      </c>
      <c r="PZQ15" s="98" t="s">
        <v>1336</v>
      </c>
      <c r="PZR15" s="10"/>
      <c r="PZT15" s="6" t="s">
        <v>1337</v>
      </c>
      <c r="PZU15" s="98" t="s">
        <v>1336</v>
      </c>
      <c r="PZV15" s="10"/>
      <c r="PZX15" s="6" t="s">
        <v>1337</v>
      </c>
      <c r="PZY15" s="98" t="s">
        <v>1336</v>
      </c>
      <c r="PZZ15" s="10"/>
      <c r="QAB15" s="6" t="s">
        <v>1337</v>
      </c>
      <c r="QAC15" s="98" t="s">
        <v>1336</v>
      </c>
      <c r="QAD15" s="10"/>
      <c r="QAF15" s="6" t="s">
        <v>1337</v>
      </c>
      <c r="QAG15" s="98" t="s">
        <v>1336</v>
      </c>
      <c r="QAH15" s="10"/>
      <c r="QAJ15" s="6" t="s">
        <v>1337</v>
      </c>
      <c r="QAK15" s="98" t="s">
        <v>1336</v>
      </c>
      <c r="QAL15" s="10"/>
      <c r="QAN15" s="6" t="s">
        <v>1337</v>
      </c>
      <c r="QAO15" s="98" t="s">
        <v>1336</v>
      </c>
      <c r="QAP15" s="10"/>
      <c r="QAR15" s="6" t="s">
        <v>1337</v>
      </c>
      <c r="QAS15" s="98" t="s">
        <v>1336</v>
      </c>
      <c r="QAT15" s="10"/>
      <c r="QAV15" s="6" t="s">
        <v>1337</v>
      </c>
      <c r="QAW15" s="98" t="s">
        <v>1336</v>
      </c>
      <c r="QAX15" s="10"/>
      <c r="QAZ15" s="6" t="s">
        <v>1337</v>
      </c>
      <c r="QBA15" s="98" t="s">
        <v>1336</v>
      </c>
      <c r="QBB15" s="10"/>
      <c r="QBD15" s="6" t="s">
        <v>1337</v>
      </c>
      <c r="QBE15" s="98" t="s">
        <v>1336</v>
      </c>
      <c r="QBF15" s="10"/>
      <c r="QBH15" s="6" t="s">
        <v>1337</v>
      </c>
      <c r="QBI15" s="98" t="s">
        <v>1336</v>
      </c>
      <c r="QBJ15" s="10"/>
      <c r="QBL15" s="6" t="s">
        <v>1337</v>
      </c>
      <c r="QBM15" s="98" t="s">
        <v>1336</v>
      </c>
      <c r="QBN15" s="10"/>
      <c r="QBP15" s="6" t="s">
        <v>1337</v>
      </c>
      <c r="QBQ15" s="98" t="s">
        <v>1336</v>
      </c>
      <c r="QBR15" s="10"/>
      <c r="QBT15" s="6" t="s">
        <v>1337</v>
      </c>
      <c r="QBU15" s="98" t="s">
        <v>1336</v>
      </c>
      <c r="QBV15" s="10"/>
      <c r="QBX15" s="6" t="s">
        <v>1337</v>
      </c>
      <c r="QBY15" s="98" t="s">
        <v>1336</v>
      </c>
      <c r="QBZ15" s="10"/>
      <c r="QCB15" s="6" t="s">
        <v>1337</v>
      </c>
      <c r="QCC15" s="98" t="s">
        <v>1336</v>
      </c>
      <c r="QCD15" s="10"/>
      <c r="QCF15" s="6" t="s">
        <v>1337</v>
      </c>
      <c r="QCG15" s="98" t="s">
        <v>1336</v>
      </c>
      <c r="QCH15" s="10"/>
      <c r="QCJ15" s="6" t="s">
        <v>1337</v>
      </c>
      <c r="QCK15" s="98" t="s">
        <v>1336</v>
      </c>
      <c r="QCL15" s="10"/>
      <c r="QCN15" s="6" t="s">
        <v>1337</v>
      </c>
      <c r="QCO15" s="98" t="s">
        <v>1336</v>
      </c>
      <c r="QCP15" s="10"/>
      <c r="QCR15" s="6" t="s">
        <v>1337</v>
      </c>
      <c r="QCS15" s="98" t="s">
        <v>1336</v>
      </c>
      <c r="QCT15" s="10"/>
      <c r="QCV15" s="6" t="s">
        <v>1337</v>
      </c>
      <c r="QCW15" s="98" t="s">
        <v>1336</v>
      </c>
      <c r="QCX15" s="10"/>
      <c r="QCZ15" s="6" t="s">
        <v>1337</v>
      </c>
      <c r="QDA15" s="98" t="s">
        <v>1336</v>
      </c>
      <c r="QDB15" s="10"/>
      <c r="QDD15" s="6" t="s">
        <v>1337</v>
      </c>
      <c r="QDE15" s="98" t="s">
        <v>1336</v>
      </c>
      <c r="QDF15" s="10"/>
      <c r="QDH15" s="6" t="s">
        <v>1337</v>
      </c>
      <c r="QDI15" s="98" t="s">
        <v>1336</v>
      </c>
      <c r="QDJ15" s="10"/>
      <c r="QDL15" s="6" t="s">
        <v>1337</v>
      </c>
      <c r="QDM15" s="98" t="s">
        <v>1336</v>
      </c>
      <c r="QDN15" s="10"/>
      <c r="QDP15" s="6" t="s">
        <v>1337</v>
      </c>
      <c r="QDQ15" s="98" t="s">
        <v>1336</v>
      </c>
      <c r="QDR15" s="10"/>
      <c r="QDT15" s="6" t="s">
        <v>1337</v>
      </c>
      <c r="QDU15" s="98" t="s">
        <v>1336</v>
      </c>
      <c r="QDV15" s="10"/>
      <c r="QDX15" s="6" t="s">
        <v>1337</v>
      </c>
      <c r="QDY15" s="98" t="s">
        <v>1336</v>
      </c>
      <c r="QDZ15" s="10"/>
      <c r="QEB15" s="6" t="s">
        <v>1337</v>
      </c>
      <c r="QEC15" s="98" t="s">
        <v>1336</v>
      </c>
      <c r="QED15" s="10"/>
      <c r="QEF15" s="6" t="s">
        <v>1337</v>
      </c>
      <c r="QEG15" s="98" t="s">
        <v>1336</v>
      </c>
      <c r="QEH15" s="10"/>
      <c r="QEJ15" s="6" t="s">
        <v>1337</v>
      </c>
      <c r="QEK15" s="98" t="s">
        <v>1336</v>
      </c>
      <c r="QEL15" s="10"/>
      <c r="QEN15" s="6" t="s">
        <v>1337</v>
      </c>
      <c r="QEO15" s="98" t="s">
        <v>1336</v>
      </c>
      <c r="QEP15" s="10"/>
      <c r="QER15" s="6" t="s">
        <v>1337</v>
      </c>
      <c r="QES15" s="98" t="s">
        <v>1336</v>
      </c>
      <c r="QET15" s="10"/>
      <c r="QEV15" s="6" t="s">
        <v>1337</v>
      </c>
      <c r="QEW15" s="98" t="s">
        <v>1336</v>
      </c>
      <c r="QEX15" s="10"/>
      <c r="QEZ15" s="6" t="s">
        <v>1337</v>
      </c>
      <c r="QFA15" s="98" t="s">
        <v>1336</v>
      </c>
      <c r="QFB15" s="10"/>
      <c r="QFD15" s="6" t="s">
        <v>1337</v>
      </c>
      <c r="QFE15" s="98" t="s">
        <v>1336</v>
      </c>
      <c r="QFF15" s="10"/>
      <c r="QFH15" s="6" t="s">
        <v>1337</v>
      </c>
      <c r="QFI15" s="98" t="s">
        <v>1336</v>
      </c>
      <c r="QFJ15" s="10"/>
      <c r="QFL15" s="6" t="s">
        <v>1337</v>
      </c>
      <c r="QFM15" s="98" t="s">
        <v>1336</v>
      </c>
      <c r="QFN15" s="10"/>
      <c r="QFP15" s="6" t="s">
        <v>1337</v>
      </c>
      <c r="QFQ15" s="98" t="s">
        <v>1336</v>
      </c>
      <c r="QFR15" s="10"/>
      <c r="QFT15" s="6" t="s">
        <v>1337</v>
      </c>
      <c r="QFU15" s="98" t="s">
        <v>1336</v>
      </c>
      <c r="QFV15" s="10"/>
      <c r="QFX15" s="6" t="s">
        <v>1337</v>
      </c>
      <c r="QFY15" s="98" t="s">
        <v>1336</v>
      </c>
      <c r="QFZ15" s="10"/>
      <c r="QGB15" s="6" t="s">
        <v>1337</v>
      </c>
      <c r="QGC15" s="98" t="s">
        <v>1336</v>
      </c>
      <c r="QGD15" s="10"/>
      <c r="QGF15" s="6" t="s">
        <v>1337</v>
      </c>
      <c r="QGG15" s="98" t="s">
        <v>1336</v>
      </c>
      <c r="QGH15" s="10"/>
      <c r="QGJ15" s="6" t="s">
        <v>1337</v>
      </c>
      <c r="QGK15" s="98" t="s">
        <v>1336</v>
      </c>
      <c r="QGL15" s="10"/>
      <c r="QGN15" s="6" t="s">
        <v>1337</v>
      </c>
      <c r="QGO15" s="98" t="s">
        <v>1336</v>
      </c>
      <c r="QGP15" s="10"/>
      <c r="QGR15" s="6" t="s">
        <v>1337</v>
      </c>
      <c r="QGS15" s="98" t="s">
        <v>1336</v>
      </c>
      <c r="QGT15" s="10"/>
      <c r="QGV15" s="6" t="s">
        <v>1337</v>
      </c>
      <c r="QGW15" s="98" t="s">
        <v>1336</v>
      </c>
      <c r="QGX15" s="10"/>
      <c r="QGZ15" s="6" t="s">
        <v>1337</v>
      </c>
      <c r="QHA15" s="98" t="s">
        <v>1336</v>
      </c>
      <c r="QHB15" s="10"/>
      <c r="QHD15" s="6" t="s">
        <v>1337</v>
      </c>
      <c r="QHE15" s="98" t="s">
        <v>1336</v>
      </c>
      <c r="QHF15" s="10"/>
      <c r="QHH15" s="6" t="s">
        <v>1337</v>
      </c>
      <c r="QHI15" s="98" t="s">
        <v>1336</v>
      </c>
      <c r="QHJ15" s="10"/>
      <c r="QHL15" s="6" t="s">
        <v>1337</v>
      </c>
      <c r="QHM15" s="98" t="s">
        <v>1336</v>
      </c>
      <c r="QHN15" s="10"/>
      <c r="QHP15" s="6" t="s">
        <v>1337</v>
      </c>
      <c r="QHQ15" s="98" t="s">
        <v>1336</v>
      </c>
      <c r="QHR15" s="10"/>
      <c r="QHT15" s="6" t="s">
        <v>1337</v>
      </c>
      <c r="QHU15" s="98" t="s">
        <v>1336</v>
      </c>
      <c r="QHV15" s="10"/>
      <c r="QHX15" s="6" t="s">
        <v>1337</v>
      </c>
      <c r="QHY15" s="98" t="s">
        <v>1336</v>
      </c>
      <c r="QHZ15" s="10"/>
      <c r="QIB15" s="6" t="s">
        <v>1337</v>
      </c>
      <c r="QIC15" s="98" t="s">
        <v>1336</v>
      </c>
      <c r="QID15" s="10"/>
      <c r="QIF15" s="6" t="s">
        <v>1337</v>
      </c>
      <c r="QIG15" s="98" t="s">
        <v>1336</v>
      </c>
      <c r="QIH15" s="10"/>
      <c r="QIJ15" s="6" t="s">
        <v>1337</v>
      </c>
      <c r="QIK15" s="98" t="s">
        <v>1336</v>
      </c>
      <c r="QIL15" s="10"/>
      <c r="QIN15" s="6" t="s">
        <v>1337</v>
      </c>
      <c r="QIO15" s="98" t="s">
        <v>1336</v>
      </c>
      <c r="QIP15" s="10"/>
      <c r="QIR15" s="6" t="s">
        <v>1337</v>
      </c>
      <c r="QIS15" s="98" t="s">
        <v>1336</v>
      </c>
      <c r="QIT15" s="10"/>
      <c r="QIV15" s="6" t="s">
        <v>1337</v>
      </c>
      <c r="QIW15" s="98" t="s">
        <v>1336</v>
      </c>
      <c r="QIX15" s="10"/>
      <c r="QIZ15" s="6" t="s">
        <v>1337</v>
      </c>
      <c r="QJA15" s="98" t="s">
        <v>1336</v>
      </c>
      <c r="QJB15" s="10"/>
      <c r="QJD15" s="6" t="s">
        <v>1337</v>
      </c>
      <c r="QJE15" s="98" t="s">
        <v>1336</v>
      </c>
      <c r="QJF15" s="10"/>
      <c r="QJH15" s="6" t="s">
        <v>1337</v>
      </c>
      <c r="QJI15" s="98" t="s">
        <v>1336</v>
      </c>
      <c r="QJJ15" s="10"/>
      <c r="QJL15" s="6" t="s">
        <v>1337</v>
      </c>
      <c r="QJM15" s="98" t="s">
        <v>1336</v>
      </c>
      <c r="QJN15" s="10"/>
      <c r="QJP15" s="6" t="s">
        <v>1337</v>
      </c>
      <c r="QJQ15" s="98" t="s">
        <v>1336</v>
      </c>
      <c r="QJR15" s="10"/>
      <c r="QJT15" s="6" t="s">
        <v>1337</v>
      </c>
      <c r="QJU15" s="98" t="s">
        <v>1336</v>
      </c>
      <c r="QJV15" s="10"/>
      <c r="QJX15" s="6" t="s">
        <v>1337</v>
      </c>
      <c r="QJY15" s="98" t="s">
        <v>1336</v>
      </c>
      <c r="QJZ15" s="10"/>
      <c r="QKB15" s="6" t="s">
        <v>1337</v>
      </c>
      <c r="QKC15" s="98" t="s">
        <v>1336</v>
      </c>
      <c r="QKD15" s="10"/>
      <c r="QKF15" s="6" t="s">
        <v>1337</v>
      </c>
      <c r="QKG15" s="98" t="s">
        <v>1336</v>
      </c>
      <c r="QKH15" s="10"/>
      <c r="QKJ15" s="6" t="s">
        <v>1337</v>
      </c>
      <c r="QKK15" s="98" t="s">
        <v>1336</v>
      </c>
      <c r="QKL15" s="10"/>
      <c r="QKN15" s="6" t="s">
        <v>1337</v>
      </c>
      <c r="QKO15" s="98" t="s">
        <v>1336</v>
      </c>
      <c r="QKP15" s="10"/>
      <c r="QKR15" s="6" t="s">
        <v>1337</v>
      </c>
      <c r="QKS15" s="98" t="s">
        <v>1336</v>
      </c>
      <c r="QKT15" s="10"/>
      <c r="QKV15" s="6" t="s">
        <v>1337</v>
      </c>
      <c r="QKW15" s="98" t="s">
        <v>1336</v>
      </c>
      <c r="QKX15" s="10"/>
      <c r="QKZ15" s="6" t="s">
        <v>1337</v>
      </c>
      <c r="QLA15" s="98" t="s">
        <v>1336</v>
      </c>
      <c r="QLB15" s="10"/>
      <c r="QLD15" s="6" t="s">
        <v>1337</v>
      </c>
      <c r="QLE15" s="98" t="s">
        <v>1336</v>
      </c>
      <c r="QLF15" s="10"/>
      <c r="QLH15" s="6" t="s">
        <v>1337</v>
      </c>
      <c r="QLI15" s="98" t="s">
        <v>1336</v>
      </c>
      <c r="QLJ15" s="10"/>
      <c r="QLL15" s="6" t="s">
        <v>1337</v>
      </c>
      <c r="QLM15" s="98" t="s">
        <v>1336</v>
      </c>
      <c r="QLN15" s="10"/>
      <c r="QLP15" s="6" t="s">
        <v>1337</v>
      </c>
      <c r="QLQ15" s="98" t="s">
        <v>1336</v>
      </c>
      <c r="QLR15" s="10"/>
      <c r="QLT15" s="6" t="s">
        <v>1337</v>
      </c>
      <c r="QLU15" s="98" t="s">
        <v>1336</v>
      </c>
      <c r="QLV15" s="10"/>
      <c r="QLX15" s="6" t="s">
        <v>1337</v>
      </c>
      <c r="QLY15" s="98" t="s">
        <v>1336</v>
      </c>
      <c r="QLZ15" s="10"/>
      <c r="QMB15" s="6" t="s">
        <v>1337</v>
      </c>
      <c r="QMC15" s="98" t="s">
        <v>1336</v>
      </c>
      <c r="QMD15" s="10"/>
      <c r="QMF15" s="6" t="s">
        <v>1337</v>
      </c>
      <c r="QMG15" s="98" t="s">
        <v>1336</v>
      </c>
      <c r="QMH15" s="10"/>
      <c r="QMJ15" s="6" t="s">
        <v>1337</v>
      </c>
      <c r="QMK15" s="98" t="s">
        <v>1336</v>
      </c>
      <c r="QML15" s="10"/>
      <c r="QMN15" s="6" t="s">
        <v>1337</v>
      </c>
      <c r="QMO15" s="98" t="s">
        <v>1336</v>
      </c>
      <c r="QMP15" s="10"/>
      <c r="QMR15" s="6" t="s">
        <v>1337</v>
      </c>
      <c r="QMS15" s="98" t="s">
        <v>1336</v>
      </c>
      <c r="QMT15" s="10"/>
      <c r="QMV15" s="6" t="s">
        <v>1337</v>
      </c>
      <c r="QMW15" s="98" t="s">
        <v>1336</v>
      </c>
      <c r="QMX15" s="10"/>
      <c r="QMZ15" s="6" t="s">
        <v>1337</v>
      </c>
      <c r="QNA15" s="98" t="s">
        <v>1336</v>
      </c>
      <c r="QNB15" s="10"/>
      <c r="QND15" s="6" t="s">
        <v>1337</v>
      </c>
      <c r="QNE15" s="98" t="s">
        <v>1336</v>
      </c>
      <c r="QNF15" s="10"/>
      <c r="QNH15" s="6" t="s">
        <v>1337</v>
      </c>
      <c r="QNI15" s="98" t="s">
        <v>1336</v>
      </c>
      <c r="QNJ15" s="10"/>
      <c r="QNL15" s="6" t="s">
        <v>1337</v>
      </c>
      <c r="QNM15" s="98" t="s">
        <v>1336</v>
      </c>
      <c r="QNN15" s="10"/>
      <c r="QNP15" s="6" t="s">
        <v>1337</v>
      </c>
      <c r="QNQ15" s="98" t="s">
        <v>1336</v>
      </c>
      <c r="QNR15" s="10"/>
      <c r="QNT15" s="6" t="s">
        <v>1337</v>
      </c>
      <c r="QNU15" s="98" t="s">
        <v>1336</v>
      </c>
      <c r="QNV15" s="10"/>
      <c r="QNX15" s="6" t="s">
        <v>1337</v>
      </c>
      <c r="QNY15" s="98" t="s">
        <v>1336</v>
      </c>
      <c r="QNZ15" s="10"/>
      <c r="QOB15" s="6" t="s">
        <v>1337</v>
      </c>
      <c r="QOC15" s="98" t="s">
        <v>1336</v>
      </c>
      <c r="QOD15" s="10"/>
      <c r="QOF15" s="6" t="s">
        <v>1337</v>
      </c>
      <c r="QOG15" s="98" t="s">
        <v>1336</v>
      </c>
      <c r="QOH15" s="10"/>
      <c r="QOJ15" s="6" t="s">
        <v>1337</v>
      </c>
      <c r="QOK15" s="98" t="s">
        <v>1336</v>
      </c>
      <c r="QOL15" s="10"/>
      <c r="QON15" s="6" t="s">
        <v>1337</v>
      </c>
      <c r="QOO15" s="98" t="s">
        <v>1336</v>
      </c>
      <c r="QOP15" s="10"/>
      <c r="QOR15" s="6" t="s">
        <v>1337</v>
      </c>
      <c r="QOS15" s="98" t="s">
        <v>1336</v>
      </c>
      <c r="QOT15" s="10"/>
      <c r="QOV15" s="6" t="s">
        <v>1337</v>
      </c>
      <c r="QOW15" s="98" t="s">
        <v>1336</v>
      </c>
      <c r="QOX15" s="10"/>
      <c r="QOZ15" s="6" t="s">
        <v>1337</v>
      </c>
      <c r="QPA15" s="98" t="s">
        <v>1336</v>
      </c>
      <c r="QPB15" s="10"/>
      <c r="QPD15" s="6" t="s">
        <v>1337</v>
      </c>
      <c r="QPE15" s="98" t="s">
        <v>1336</v>
      </c>
      <c r="QPF15" s="10"/>
      <c r="QPH15" s="6" t="s">
        <v>1337</v>
      </c>
      <c r="QPI15" s="98" t="s">
        <v>1336</v>
      </c>
      <c r="QPJ15" s="10"/>
      <c r="QPL15" s="6" t="s">
        <v>1337</v>
      </c>
      <c r="QPM15" s="98" t="s">
        <v>1336</v>
      </c>
      <c r="QPN15" s="10"/>
      <c r="QPP15" s="6" t="s">
        <v>1337</v>
      </c>
      <c r="QPQ15" s="98" t="s">
        <v>1336</v>
      </c>
      <c r="QPR15" s="10"/>
      <c r="QPT15" s="6" t="s">
        <v>1337</v>
      </c>
      <c r="QPU15" s="98" t="s">
        <v>1336</v>
      </c>
      <c r="QPV15" s="10"/>
      <c r="QPX15" s="6" t="s">
        <v>1337</v>
      </c>
      <c r="QPY15" s="98" t="s">
        <v>1336</v>
      </c>
      <c r="QPZ15" s="10"/>
      <c r="QQB15" s="6" t="s">
        <v>1337</v>
      </c>
      <c r="QQC15" s="98" t="s">
        <v>1336</v>
      </c>
      <c r="QQD15" s="10"/>
      <c r="QQF15" s="6" t="s">
        <v>1337</v>
      </c>
      <c r="QQG15" s="98" t="s">
        <v>1336</v>
      </c>
      <c r="QQH15" s="10"/>
      <c r="QQJ15" s="6" t="s">
        <v>1337</v>
      </c>
      <c r="QQK15" s="98" t="s">
        <v>1336</v>
      </c>
      <c r="QQL15" s="10"/>
      <c r="QQN15" s="6" t="s">
        <v>1337</v>
      </c>
      <c r="QQO15" s="98" t="s">
        <v>1336</v>
      </c>
      <c r="QQP15" s="10"/>
      <c r="QQR15" s="6" t="s">
        <v>1337</v>
      </c>
      <c r="QQS15" s="98" t="s">
        <v>1336</v>
      </c>
      <c r="QQT15" s="10"/>
      <c r="QQV15" s="6" t="s">
        <v>1337</v>
      </c>
      <c r="QQW15" s="98" t="s">
        <v>1336</v>
      </c>
      <c r="QQX15" s="10"/>
      <c r="QQZ15" s="6" t="s">
        <v>1337</v>
      </c>
      <c r="QRA15" s="98" t="s">
        <v>1336</v>
      </c>
      <c r="QRB15" s="10"/>
      <c r="QRD15" s="6" t="s">
        <v>1337</v>
      </c>
      <c r="QRE15" s="98" t="s">
        <v>1336</v>
      </c>
      <c r="QRF15" s="10"/>
      <c r="QRH15" s="6" t="s">
        <v>1337</v>
      </c>
      <c r="QRI15" s="98" t="s">
        <v>1336</v>
      </c>
      <c r="QRJ15" s="10"/>
      <c r="QRL15" s="6" t="s">
        <v>1337</v>
      </c>
      <c r="QRM15" s="98" t="s">
        <v>1336</v>
      </c>
      <c r="QRN15" s="10"/>
      <c r="QRP15" s="6" t="s">
        <v>1337</v>
      </c>
      <c r="QRQ15" s="98" t="s">
        <v>1336</v>
      </c>
      <c r="QRR15" s="10"/>
      <c r="QRT15" s="6" t="s">
        <v>1337</v>
      </c>
      <c r="QRU15" s="98" t="s">
        <v>1336</v>
      </c>
      <c r="QRV15" s="10"/>
      <c r="QRX15" s="6" t="s">
        <v>1337</v>
      </c>
      <c r="QRY15" s="98" t="s">
        <v>1336</v>
      </c>
      <c r="QRZ15" s="10"/>
      <c r="QSB15" s="6" t="s">
        <v>1337</v>
      </c>
      <c r="QSC15" s="98" t="s">
        <v>1336</v>
      </c>
      <c r="QSD15" s="10"/>
      <c r="QSF15" s="6" t="s">
        <v>1337</v>
      </c>
      <c r="QSG15" s="98" t="s">
        <v>1336</v>
      </c>
      <c r="QSH15" s="10"/>
      <c r="QSJ15" s="6" t="s">
        <v>1337</v>
      </c>
      <c r="QSK15" s="98" t="s">
        <v>1336</v>
      </c>
      <c r="QSL15" s="10"/>
      <c r="QSN15" s="6" t="s">
        <v>1337</v>
      </c>
      <c r="QSO15" s="98" t="s">
        <v>1336</v>
      </c>
      <c r="QSP15" s="10"/>
      <c r="QSR15" s="6" t="s">
        <v>1337</v>
      </c>
      <c r="QSS15" s="98" t="s">
        <v>1336</v>
      </c>
      <c r="QST15" s="10"/>
      <c r="QSV15" s="6" t="s">
        <v>1337</v>
      </c>
      <c r="QSW15" s="98" t="s">
        <v>1336</v>
      </c>
      <c r="QSX15" s="10"/>
      <c r="QSZ15" s="6" t="s">
        <v>1337</v>
      </c>
      <c r="QTA15" s="98" t="s">
        <v>1336</v>
      </c>
      <c r="QTB15" s="10"/>
      <c r="QTD15" s="6" t="s">
        <v>1337</v>
      </c>
      <c r="QTE15" s="98" t="s">
        <v>1336</v>
      </c>
      <c r="QTF15" s="10"/>
      <c r="QTH15" s="6" t="s">
        <v>1337</v>
      </c>
      <c r="QTI15" s="98" t="s">
        <v>1336</v>
      </c>
      <c r="QTJ15" s="10"/>
      <c r="QTL15" s="6" t="s">
        <v>1337</v>
      </c>
      <c r="QTM15" s="98" t="s">
        <v>1336</v>
      </c>
      <c r="QTN15" s="10"/>
      <c r="QTP15" s="6" t="s">
        <v>1337</v>
      </c>
      <c r="QTQ15" s="98" t="s">
        <v>1336</v>
      </c>
      <c r="QTR15" s="10"/>
      <c r="QTT15" s="6" t="s">
        <v>1337</v>
      </c>
      <c r="QTU15" s="98" t="s">
        <v>1336</v>
      </c>
      <c r="QTV15" s="10"/>
      <c r="QTX15" s="6" t="s">
        <v>1337</v>
      </c>
      <c r="QTY15" s="98" t="s">
        <v>1336</v>
      </c>
      <c r="QTZ15" s="10"/>
      <c r="QUB15" s="6" t="s">
        <v>1337</v>
      </c>
      <c r="QUC15" s="98" t="s">
        <v>1336</v>
      </c>
      <c r="QUD15" s="10"/>
      <c r="QUF15" s="6" t="s">
        <v>1337</v>
      </c>
      <c r="QUG15" s="98" t="s">
        <v>1336</v>
      </c>
      <c r="QUH15" s="10"/>
      <c r="QUJ15" s="6" t="s">
        <v>1337</v>
      </c>
      <c r="QUK15" s="98" t="s">
        <v>1336</v>
      </c>
      <c r="QUL15" s="10"/>
      <c r="QUN15" s="6" t="s">
        <v>1337</v>
      </c>
      <c r="QUO15" s="98" t="s">
        <v>1336</v>
      </c>
      <c r="QUP15" s="10"/>
      <c r="QUR15" s="6" t="s">
        <v>1337</v>
      </c>
      <c r="QUS15" s="98" t="s">
        <v>1336</v>
      </c>
      <c r="QUT15" s="10"/>
      <c r="QUV15" s="6" t="s">
        <v>1337</v>
      </c>
      <c r="QUW15" s="98" t="s">
        <v>1336</v>
      </c>
      <c r="QUX15" s="10"/>
      <c r="QUZ15" s="6" t="s">
        <v>1337</v>
      </c>
      <c r="QVA15" s="98" t="s">
        <v>1336</v>
      </c>
      <c r="QVB15" s="10"/>
      <c r="QVD15" s="6" t="s">
        <v>1337</v>
      </c>
      <c r="QVE15" s="98" t="s">
        <v>1336</v>
      </c>
      <c r="QVF15" s="10"/>
      <c r="QVH15" s="6" t="s">
        <v>1337</v>
      </c>
      <c r="QVI15" s="98" t="s">
        <v>1336</v>
      </c>
      <c r="QVJ15" s="10"/>
      <c r="QVL15" s="6" t="s">
        <v>1337</v>
      </c>
      <c r="QVM15" s="98" t="s">
        <v>1336</v>
      </c>
      <c r="QVN15" s="10"/>
      <c r="QVP15" s="6" t="s">
        <v>1337</v>
      </c>
      <c r="QVQ15" s="98" t="s">
        <v>1336</v>
      </c>
      <c r="QVR15" s="10"/>
      <c r="QVT15" s="6" t="s">
        <v>1337</v>
      </c>
      <c r="QVU15" s="98" t="s">
        <v>1336</v>
      </c>
      <c r="QVV15" s="10"/>
      <c r="QVX15" s="6" t="s">
        <v>1337</v>
      </c>
      <c r="QVY15" s="98" t="s">
        <v>1336</v>
      </c>
      <c r="QVZ15" s="10"/>
      <c r="QWB15" s="6" t="s">
        <v>1337</v>
      </c>
      <c r="QWC15" s="98" t="s">
        <v>1336</v>
      </c>
      <c r="QWD15" s="10"/>
      <c r="QWF15" s="6" t="s">
        <v>1337</v>
      </c>
      <c r="QWG15" s="98" t="s">
        <v>1336</v>
      </c>
      <c r="QWH15" s="10"/>
      <c r="QWJ15" s="6" t="s">
        <v>1337</v>
      </c>
      <c r="QWK15" s="98" t="s">
        <v>1336</v>
      </c>
      <c r="QWL15" s="10"/>
      <c r="QWN15" s="6" t="s">
        <v>1337</v>
      </c>
      <c r="QWO15" s="98" t="s">
        <v>1336</v>
      </c>
      <c r="QWP15" s="10"/>
      <c r="QWR15" s="6" t="s">
        <v>1337</v>
      </c>
      <c r="QWS15" s="98" t="s">
        <v>1336</v>
      </c>
      <c r="QWT15" s="10"/>
      <c r="QWV15" s="6" t="s">
        <v>1337</v>
      </c>
      <c r="QWW15" s="98" t="s">
        <v>1336</v>
      </c>
      <c r="QWX15" s="10"/>
      <c r="QWZ15" s="6" t="s">
        <v>1337</v>
      </c>
      <c r="QXA15" s="98" t="s">
        <v>1336</v>
      </c>
      <c r="QXB15" s="10"/>
      <c r="QXD15" s="6" t="s">
        <v>1337</v>
      </c>
      <c r="QXE15" s="98" t="s">
        <v>1336</v>
      </c>
      <c r="QXF15" s="10"/>
      <c r="QXH15" s="6" t="s">
        <v>1337</v>
      </c>
      <c r="QXI15" s="98" t="s">
        <v>1336</v>
      </c>
      <c r="QXJ15" s="10"/>
      <c r="QXL15" s="6" t="s">
        <v>1337</v>
      </c>
      <c r="QXM15" s="98" t="s">
        <v>1336</v>
      </c>
      <c r="QXN15" s="10"/>
      <c r="QXP15" s="6" t="s">
        <v>1337</v>
      </c>
      <c r="QXQ15" s="98" t="s">
        <v>1336</v>
      </c>
      <c r="QXR15" s="10"/>
      <c r="QXT15" s="6" t="s">
        <v>1337</v>
      </c>
      <c r="QXU15" s="98" t="s">
        <v>1336</v>
      </c>
      <c r="QXV15" s="10"/>
      <c r="QXX15" s="6" t="s">
        <v>1337</v>
      </c>
      <c r="QXY15" s="98" t="s">
        <v>1336</v>
      </c>
      <c r="QXZ15" s="10"/>
      <c r="QYB15" s="6" t="s">
        <v>1337</v>
      </c>
      <c r="QYC15" s="98" t="s">
        <v>1336</v>
      </c>
      <c r="QYD15" s="10"/>
      <c r="QYF15" s="6" t="s">
        <v>1337</v>
      </c>
      <c r="QYG15" s="98" t="s">
        <v>1336</v>
      </c>
      <c r="QYH15" s="10"/>
      <c r="QYJ15" s="6" t="s">
        <v>1337</v>
      </c>
      <c r="QYK15" s="98" t="s">
        <v>1336</v>
      </c>
      <c r="QYL15" s="10"/>
      <c r="QYN15" s="6" t="s">
        <v>1337</v>
      </c>
      <c r="QYO15" s="98" t="s">
        <v>1336</v>
      </c>
      <c r="QYP15" s="10"/>
      <c r="QYR15" s="6" t="s">
        <v>1337</v>
      </c>
      <c r="QYS15" s="98" t="s">
        <v>1336</v>
      </c>
      <c r="QYT15" s="10"/>
      <c r="QYV15" s="6" t="s">
        <v>1337</v>
      </c>
      <c r="QYW15" s="98" t="s">
        <v>1336</v>
      </c>
      <c r="QYX15" s="10"/>
      <c r="QYZ15" s="6" t="s">
        <v>1337</v>
      </c>
      <c r="QZA15" s="98" t="s">
        <v>1336</v>
      </c>
      <c r="QZB15" s="10"/>
      <c r="QZD15" s="6" t="s">
        <v>1337</v>
      </c>
      <c r="QZE15" s="98" t="s">
        <v>1336</v>
      </c>
      <c r="QZF15" s="10"/>
      <c r="QZH15" s="6" t="s">
        <v>1337</v>
      </c>
      <c r="QZI15" s="98" t="s">
        <v>1336</v>
      </c>
      <c r="QZJ15" s="10"/>
      <c r="QZL15" s="6" t="s">
        <v>1337</v>
      </c>
      <c r="QZM15" s="98" t="s">
        <v>1336</v>
      </c>
      <c r="QZN15" s="10"/>
      <c r="QZP15" s="6" t="s">
        <v>1337</v>
      </c>
      <c r="QZQ15" s="98" t="s">
        <v>1336</v>
      </c>
      <c r="QZR15" s="10"/>
      <c r="QZT15" s="6" t="s">
        <v>1337</v>
      </c>
      <c r="QZU15" s="98" t="s">
        <v>1336</v>
      </c>
      <c r="QZV15" s="10"/>
      <c r="QZX15" s="6" t="s">
        <v>1337</v>
      </c>
      <c r="QZY15" s="98" t="s">
        <v>1336</v>
      </c>
      <c r="QZZ15" s="10"/>
      <c r="RAB15" s="6" t="s">
        <v>1337</v>
      </c>
      <c r="RAC15" s="98" t="s">
        <v>1336</v>
      </c>
      <c r="RAD15" s="10"/>
      <c r="RAF15" s="6" t="s">
        <v>1337</v>
      </c>
      <c r="RAG15" s="98" t="s">
        <v>1336</v>
      </c>
      <c r="RAH15" s="10"/>
      <c r="RAJ15" s="6" t="s">
        <v>1337</v>
      </c>
      <c r="RAK15" s="98" t="s">
        <v>1336</v>
      </c>
      <c r="RAL15" s="10"/>
      <c r="RAN15" s="6" t="s">
        <v>1337</v>
      </c>
      <c r="RAO15" s="98" t="s">
        <v>1336</v>
      </c>
      <c r="RAP15" s="10"/>
      <c r="RAR15" s="6" t="s">
        <v>1337</v>
      </c>
      <c r="RAS15" s="98" t="s">
        <v>1336</v>
      </c>
      <c r="RAT15" s="10"/>
      <c r="RAV15" s="6" t="s">
        <v>1337</v>
      </c>
      <c r="RAW15" s="98" t="s">
        <v>1336</v>
      </c>
      <c r="RAX15" s="10"/>
      <c r="RAZ15" s="6" t="s">
        <v>1337</v>
      </c>
      <c r="RBA15" s="98" t="s">
        <v>1336</v>
      </c>
      <c r="RBB15" s="10"/>
      <c r="RBD15" s="6" t="s">
        <v>1337</v>
      </c>
      <c r="RBE15" s="98" t="s">
        <v>1336</v>
      </c>
      <c r="RBF15" s="10"/>
      <c r="RBH15" s="6" t="s">
        <v>1337</v>
      </c>
      <c r="RBI15" s="98" t="s">
        <v>1336</v>
      </c>
      <c r="RBJ15" s="10"/>
      <c r="RBL15" s="6" t="s">
        <v>1337</v>
      </c>
      <c r="RBM15" s="98" t="s">
        <v>1336</v>
      </c>
      <c r="RBN15" s="10"/>
      <c r="RBP15" s="6" t="s">
        <v>1337</v>
      </c>
      <c r="RBQ15" s="98" t="s">
        <v>1336</v>
      </c>
      <c r="RBR15" s="10"/>
      <c r="RBT15" s="6" t="s">
        <v>1337</v>
      </c>
      <c r="RBU15" s="98" t="s">
        <v>1336</v>
      </c>
      <c r="RBV15" s="10"/>
      <c r="RBX15" s="6" t="s">
        <v>1337</v>
      </c>
      <c r="RBY15" s="98" t="s">
        <v>1336</v>
      </c>
      <c r="RBZ15" s="10"/>
      <c r="RCB15" s="6" t="s">
        <v>1337</v>
      </c>
      <c r="RCC15" s="98" t="s">
        <v>1336</v>
      </c>
      <c r="RCD15" s="10"/>
      <c r="RCF15" s="6" t="s">
        <v>1337</v>
      </c>
      <c r="RCG15" s="98" t="s">
        <v>1336</v>
      </c>
      <c r="RCH15" s="10"/>
      <c r="RCJ15" s="6" t="s">
        <v>1337</v>
      </c>
      <c r="RCK15" s="98" t="s">
        <v>1336</v>
      </c>
      <c r="RCL15" s="10"/>
      <c r="RCN15" s="6" t="s">
        <v>1337</v>
      </c>
      <c r="RCO15" s="98" t="s">
        <v>1336</v>
      </c>
      <c r="RCP15" s="10"/>
      <c r="RCR15" s="6" t="s">
        <v>1337</v>
      </c>
      <c r="RCS15" s="98" t="s">
        <v>1336</v>
      </c>
      <c r="RCT15" s="10"/>
      <c r="RCV15" s="6" t="s">
        <v>1337</v>
      </c>
      <c r="RCW15" s="98" t="s">
        <v>1336</v>
      </c>
      <c r="RCX15" s="10"/>
      <c r="RCZ15" s="6" t="s">
        <v>1337</v>
      </c>
      <c r="RDA15" s="98" t="s">
        <v>1336</v>
      </c>
      <c r="RDB15" s="10"/>
      <c r="RDD15" s="6" t="s">
        <v>1337</v>
      </c>
      <c r="RDE15" s="98" t="s">
        <v>1336</v>
      </c>
      <c r="RDF15" s="10"/>
      <c r="RDH15" s="6" t="s">
        <v>1337</v>
      </c>
      <c r="RDI15" s="98" t="s">
        <v>1336</v>
      </c>
      <c r="RDJ15" s="10"/>
      <c r="RDL15" s="6" t="s">
        <v>1337</v>
      </c>
      <c r="RDM15" s="98" t="s">
        <v>1336</v>
      </c>
      <c r="RDN15" s="10"/>
      <c r="RDP15" s="6" t="s">
        <v>1337</v>
      </c>
      <c r="RDQ15" s="98" t="s">
        <v>1336</v>
      </c>
      <c r="RDR15" s="10"/>
      <c r="RDT15" s="6" t="s">
        <v>1337</v>
      </c>
      <c r="RDU15" s="98" t="s">
        <v>1336</v>
      </c>
      <c r="RDV15" s="10"/>
      <c r="RDX15" s="6" t="s">
        <v>1337</v>
      </c>
      <c r="RDY15" s="98" t="s">
        <v>1336</v>
      </c>
      <c r="RDZ15" s="10"/>
      <c r="REB15" s="6" t="s">
        <v>1337</v>
      </c>
      <c r="REC15" s="98" t="s">
        <v>1336</v>
      </c>
      <c r="RED15" s="10"/>
      <c r="REF15" s="6" t="s">
        <v>1337</v>
      </c>
      <c r="REG15" s="98" t="s">
        <v>1336</v>
      </c>
      <c r="REH15" s="10"/>
      <c r="REJ15" s="6" t="s">
        <v>1337</v>
      </c>
      <c r="REK15" s="98" t="s">
        <v>1336</v>
      </c>
      <c r="REL15" s="10"/>
      <c r="REN15" s="6" t="s">
        <v>1337</v>
      </c>
      <c r="REO15" s="98" t="s">
        <v>1336</v>
      </c>
      <c r="REP15" s="10"/>
      <c r="RER15" s="6" t="s">
        <v>1337</v>
      </c>
      <c r="RES15" s="98" t="s">
        <v>1336</v>
      </c>
      <c r="RET15" s="10"/>
      <c r="REV15" s="6" t="s">
        <v>1337</v>
      </c>
      <c r="REW15" s="98" t="s">
        <v>1336</v>
      </c>
      <c r="REX15" s="10"/>
      <c r="REZ15" s="6" t="s">
        <v>1337</v>
      </c>
      <c r="RFA15" s="98" t="s">
        <v>1336</v>
      </c>
      <c r="RFB15" s="10"/>
      <c r="RFD15" s="6" t="s">
        <v>1337</v>
      </c>
      <c r="RFE15" s="98" t="s">
        <v>1336</v>
      </c>
      <c r="RFF15" s="10"/>
      <c r="RFH15" s="6" t="s">
        <v>1337</v>
      </c>
      <c r="RFI15" s="98" t="s">
        <v>1336</v>
      </c>
      <c r="RFJ15" s="10"/>
      <c r="RFL15" s="6" t="s">
        <v>1337</v>
      </c>
      <c r="RFM15" s="98" t="s">
        <v>1336</v>
      </c>
      <c r="RFN15" s="10"/>
      <c r="RFP15" s="6" t="s">
        <v>1337</v>
      </c>
      <c r="RFQ15" s="98" t="s">
        <v>1336</v>
      </c>
      <c r="RFR15" s="10"/>
      <c r="RFT15" s="6" t="s">
        <v>1337</v>
      </c>
      <c r="RFU15" s="98" t="s">
        <v>1336</v>
      </c>
      <c r="RFV15" s="10"/>
      <c r="RFX15" s="6" t="s">
        <v>1337</v>
      </c>
      <c r="RFY15" s="98" t="s">
        <v>1336</v>
      </c>
      <c r="RFZ15" s="10"/>
      <c r="RGB15" s="6" t="s">
        <v>1337</v>
      </c>
      <c r="RGC15" s="98" t="s">
        <v>1336</v>
      </c>
      <c r="RGD15" s="10"/>
      <c r="RGF15" s="6" t="s">
        <v>1337</v>
      </c>
      <c r="RGG15" s="98" t="s">
        <v>1336</v>
      </c>
      <c r="RGH15" s="10"/>
      <c r="RGJ15" s="6" t="s">
        <v>1337</v>
      </c>
      <c r="RGK15" s="98" t="s">
        <v>1336</v>
      </c>
      <c r="RGL15" s="10"/>
      <c r="RGN15" s="6" t="s">
        <v>1337</v>
      </c>
      <c r="RGO15" s="98" t="s">
        <v>1336</v>
      </c>
      <c r="RGP15" s="10"/>
      <c r="RGR15" s="6" t="s">
        <v>1337</v>
      </c>
      <c r="RGS15" s="98" t="s">
        <v>1336</v>
      </c>
      <c r="RGT15" s="10"/>
      <c r="RGV15" s="6" t="s">
        <v>1337</v>
      </c>
      <c r="RGW15" s="98" t="s">
        <v>1336</v>
      </c>
      <c r="RGX15" s="10"/>
      <c r="RGZ15" s="6" t="s">
        <v>1337</v>
      </c>
      <c r="RHA15" s="98" t="s">
        <v>1336</v>
      </c>
      <c r="RHB15" s="10"/>
      <c r="RHD15" s="6" t="s">
        <v>1337</v>
      </c>
      <c r="RHE15" s="98" t="s">
        <v>1336</v>
      </c>
      <c r="RHF15" s="10"/>
      <c r="RHH15" s="6" t="s">
        <v>1337</v>
      </c>
      <c r="RHI15" s="98" t="s">
        <v>1336</v>
      </c>
      <c r="RHJ15" s="10"/>
      <c r="RHL15" s="6" t="s">
        <v>1337</v>
      </c>
      <c r="RHM15" s="98" t="s">
        <v>1336</v>
      </c>
      <c r="RHN15" s="10"/>
      <c r="RHP15" s="6" t="s">
        <v>1337</v>
      </c>
      <c r="RHQ15" s="98" t="s">
        <v>1336</v>
      </c>
      <c r="RHR15" s="10"/>
      <c r="RHT15" s="6" t="s">
        <v>1337</v>
      </c>
      <c r="RHU15" s="98" t="s">
        <v>1336</v>
      </c>
      <c r="RHV15" s="10"/>
      <c r="RHX15" s="6" t="s">
        <v>1337</v>
      </c>
      <c r="RHY15" s="98" t="s">
        <v>1336</v>
      </c>
      <c r="RHZ15" s="10"/>
      <c r="RIB15" s="6" t="s">
        <v>1337</v>
      </c>
      <c r="RIC15" s="98" t="s">
        <v>1336</v>
      </c>
      <c r="RID15" s="10"/>
      <c r="RIF15" s="6" t="s">
        <v>1337</v>
      </c>
      <c r="RIG15" s="98" t="s">
        <v>1336</v>
      </c>
      <c r="RIH15" s="10"/>
      <c r="RIJ15" s="6" t="s">
        <v>1337</v>
      </c>
      <c r="RIK15" s="98" t="s">
        <v>1336</v>
      </c>
      <c r="RIL15" s="10"/>
      <c r="RIN15" s="6" t="s">
        <v>1337</v>
      </c>
      <c r="RIO15" s="98" t="s">
        <v>1336</v>
      </c>
      <c r="RIP15" s="10"/>
      <c r="RIR15" s="6" t="s">
        <v>1337</v>
      </c>
      <c r="RIS15" s="98" t="s">
        <v>1336</v>
      </c>
      <c r="RIT15" s="10"/>
      <c r="RIV15" s="6" t="s">
        <v>1337</v>
      </c>
      <c r="RIW15" s="98" t="s">
        <v>1336</v>
      </c>
      <c r="RIX15" s="10"/>
      <c r="RIZ15" s="6" t="s">
        <v>1337</v>
      </c>
      <c r="RJA15" s="98" t="s">
        <v>1336</v>
      </c>
      <c r="RJB15" s="10"/>
      <c r="RJD15" s="6" t="s">
        <v>1337</v>
      </c>
      <c r="RJE15" s="98" t="s">
        <v>1336</v>
      </c>
      <c r="RJF15" s="10"/>
      <c r="RJH15" s="6" t="s">
        <v>1337</v>
      </c>
      <c r="RJI15" s="98" t="s">
        <v>1336</v>
      </c>
      <c r="RJJ15" s="10"/>
      <c r="RJL15" s="6" t="s">
        <v>1337</v>
      </c>
      <c r="RJM15" s="98" t="s">
        <v>1336</v>
      </c>
      <c r="RJN15" s="10"/>
      <c r="RJP15" s="6" t="s">
        <v>1337</v>
      </c>
      <c r="RJQ15" s="98" t="s">
        <v>1336</v>
      </c>
      <c r="RJR15" s="10"/>
      <c r="RJT15" s="6" t="s">
        <v>1337</v>
      </c>
      <c r="RJU15" s="98" t="s">
        <v>1336</v>
      </c>
      <c r="RJV15" s="10"/>
      <c r="RJX15" s="6" t="s">
        <v>1337</v>
      </c>
      <c r="RJY15" s="98" t="s">
        <v>1336</v>
      </c>
      <c r="RJZ15" s="10"/>
      <c r="RKB15" s="6" t="s">
        <v>1337</v>
      </c>
      <c r="RKC15" s="98" t="s">
        <v>1336</v>
      </c>
      <c r="RKD15" s="10"/>
      <c r="RKF15" s="6" t="s">
        <v>1337</v>
      </c>
      <c r="RKG15" s="98" t="s">
        <v>1336</v>
      </c>
      <c r="RKH15" s="10"/>
      <c r="RKJ15" s="6" t="s">
        <v>1337</v>
      </c>
      <c r="RKK15" s="98" t="s">
        <v>1336</v>
      </c>
      <c r="RKL15" s="10"/>
      <c r="RKN15" s="6" t="s">
        <v>1337</v>
      </c>
      <c r="RKO15" s="98" t="s">
        <v>1336</v>
      </c>
      <c r="RKP15" s="10"/>
      <c r="RKR15" s="6" t="s">
        <v>1337</v>
      </c>
      <c r="RKS15" s="98" t="s">
        <v>1336</v>
      </c>
      <c r="RKT15" s="10"/>
      <c r="RKV15" s="6" t="s">
        <v>1337</v>
      </c>
      <c r="RKW15" s="98" t="s">
        <v>1336</v>
      </c>
      <c r="RKX15" s="10"/>
      <c r="RKZ15" s="6" t="s">
        <v>1337</v>
      </c>
      <c r="RLA15" s="98" t="s">
        <v>1336</v>
      </c>
      <c r="RLB15" s="10"/>
      <c r="RLD15" s="6" t="s">
        <v>1337</v>
      </c>
      <c r="RLE15" s="98" t="s">
        <v>1336</v>
      </c>
      <c r="RLF15" s="10"/>
      <c r="RLH15" s="6" t="s">
        <v>1337</v>
      </c>
      <c r="RLI15" s="98" t="s">
        <v>1336</v>
      </c>
      <c r="RLJ15" s="10"/>
      <c r="RLL15" s="6" t="s">
        <v>1337</v>
      </c>
      <c r="RLM15" s="98" t="s">
        <v>1336</v>
      </c>
      <c r="RLN15" s="10"/>
      <c r="RLP15" s="6" t="s">
        <v>1337</v>
      </c>
      <c r="RLQ15" s="98" t="s">
        <v>1336</v>
      </c>
      <c r="RLR15" s="10"/>
      <c r="RLT15" s="6" t="s">
        <v>1337</v>
      </c>
      <c r="RLU15" s="98" t="s">
        <v>1336</v>
      </c>
      <c r="RLV15" s="10"/>
      <c r="RLX15" s="6" t="s">
        <v>1337</v>
      </c>
      <c r="RLY15" s="98" t="s">
        <v>1336</v>
      </c>
      <c r="RLZ15" s="10"/>
      <c r="RMB15" s="6" t="s">
        <v>1337</v>
      </c>
      <c r="RMC15" s="98" t="s">
        <v>1336</v>
      </c>
      <c r="RMD15" s="10"/>
      <c r="RMF15" s="6" t="s">
        <v>1337</v>
      </c>
      <c r="RMG15" s="98" t="s">
        <v>1336</v>
      </c>
      <c r="RMH15" s="10"/>
      <c r="RMJ15" s="6" t="s">
        <v>1337</v>
      </c>
      <c r="RMK15" s="98" t="s">
        <v>1336</v>
      </c>
      <c r="RML15" s="10"/>
      <c r="RMN15" s="6" t="s">
        <v>1337</v>
      </c>
      <c r="RMO15" s="98" t="s">
        <v>1336</v>
      </c>
      <c r="RMP15" s="10"/>
      <c r="RMR15" s="6" t="s">
        <v>1337</v>
      </c>
      <c r="RMS15" s="98" t="s">
        <v>1336</v>
      </c>
      <c r="RMT15" s="10"/>
      <c r="RMV15" s="6" t="s">
        <v>1337</v>
      </c>
      <c r="RMW15" s="98" t="s">
        <v>1336</v>
      </c>
      <c r="RMX15" s="10"/>
      <c r="RMZ15" s="6" t="s">
        <v>1337</v>
      </c>
      <c r="RNA15" s="98" t="s">
        <v>1336</v>
      </c>
      <c r="RNB15" s="10"/>
      <c r="RND15" s="6" t="s">
        <v>1337</v>
      </c>
      <c r="RNE15" s="98" t="s">
        <v>1336</v>
      </c>
      <c r="RNF15" s="10"/>
      <c r="RNH15" s="6" t="s">
        <v>1337</v>
      </c>
      <c r="RNI15" s="98" t="s">
        <v>1336</v>
      </c>
      <c r="RNJ15" s="10"/>
      <c r="RNL15" s="6" t="s">
        <v>1337</v>
      </c>
      <c r="RNM15" s="98" t="s">
        <v>1336</v>
      </c>
      <c r="RNN15" s="10"/>
      <c r="RNP15" s="6" t="s">
        <v>1337</v>
      </c>
      <c r="RNQ15" s="98" t="s">
        <v>1336</v>
      </c>
      <c r="RNR15" s="10"/>
      <c r="RNT15" s="6" t="s">
        <v>1337</v>
      </c>
      <c r="RNU15" s="98" t="s">
        <v>1336</v>
      </c>
      <c r="RNV15" s="10"/>
      <c r="RNX15" s="6" t="s">
        <v>1337</v>
      </c>
      <c r="RNY15" s="98" t="s">
        <v>1336</v>
      </c>
      <c r="RNZ15" s="10"/>
      <c r="ROB15" s="6" t="s">
        <v>1337</v>
      </c>
      <c r="ROC15" s="98" t="s">
        <v>1336</v>
      </c>
      <c r="ROD15" s="10"/>
      <c r="ROF15" s="6" t="s">
        <v>1337</v>
      </c>
      <c r="ROG15" s="98" t="s">
        <v>1336</v>
      </c>
      <c r="ROH15" s="10"/>
      <c r="ROJ15" s="6" t="s">
        <v>1337</v>
      </c>
      <c r="ROK15" s="98" t="s">
        <v>1336</v>
      </c>
      <c r="ROL15" s="10"/>
      <c r="RON15" s="6" t="s">
        <v>1337</v>
      </c>
      <c r="ROO15" s="98" t="s">
        <v>1336</v>
      </c>
      <c r="ROP15" s="10"/>
      <c r="ROR15" s="6" t="s">
        <v>1337</v>
      </c>
      <c r="ROS15" s="98" t="s">
        <v>1336</v>
      </c>
      <c r="ROT15" s="10"/>
      <c r="ROV15" s="6" t="s">
        <v>1337</v>
      </c>
      <c r="ROW15" s="98" t="s">
        <v>1336</v>
      </c>
      <c r="ROX15" s="10"/>
      <c r="ROZ15" s="6" t="s">
        <v>1337</v>
      </c>
      <c r="RPA15" s="98" t="s">
        <v>1336</v>
      </c>
      <c r="RPB15" s="10"/>
      <c r="RPD15" s="6" t="s">
        <v>1337</v>
      </c>
      <c r="RPE15" s="98" t="s">
        <v>1336</v>
      </c>
      <c r="RPF15" s="10"/>
      <c r="RPH15" s="6" t="s">
        <v>1337</v>
      </c>
      <c r="RPI15" s="98" t="s">
        <v>1336</v>
      </c>
      <c r="RPJ15" s="10"/>
      <c r="RPL15" s="6" t="s">
        <v>1337</v>
      </c>
      <c r="RPM15" s="98" t="s">
        <v>1336</v>
      </c>
      <c r="RPN15" s="10"/>
      <c r="RPP15" s="6" t="s">
        <v>1337</v>
      </c>
      <c r="RPQ15" s="98" t="s">
        <v>1336</v>
      </c>
      <c r="RPR15" s="10"/>
      <c r="RPT15" s="6" t="s">
        <v>1337</v>
      </c>
      <c r="RPU15" s="98" t="s">
        <v>1336</v>
      </c>
      <c r="RPV15" s="10"/>
      <c r="RPX15" s="6" t="s">
        <v>1337</v>
      </c>
      <c r="RPY15" s="98" t="s">
        <v>1336</v>
      </c>
      <c r="RPZ15" s="10"/>
      <c r="RQB15" s="6" t="s">
        <v>1337</v>
      </c>
      <c r="RQC15" s="98" t="s">
        <v>1336</v>
      </c>
      <c r="RQD15" s="10"/>
      <c r="RQF15" s="6" t="s">
        <v>1337</v>
      </c>
      <c r="RQG15" s="98" t="s">
        <v>1336</v>
      </c>
      <c r="RQH15" s="10"/>
      <c r="RQJ15" s="6" t="s">
        <v>1337</v>
      </c>
      <c r="RQK15" s="98" t="s">
        <v>1336</v>
      </c>
      <c r="RQL15" s="10"/>
      <c r="RQN15" s="6" t="s">
        <v>1337</v>
      </c>
      <c r="RQO15" s="98" t="s">
        <v>1336</v>
      </c>
      <c r="RQP15" s="10"/>
      <c r="RQR15" s="6" t="s">
        <v>1337</v>
      </c>
      <c r="RQS15" s="98" t="s">
        <v>1336</v>
      </c>
      <c r="RQT15" s="10"/>
      <c r="RQV15" s="6" t="s">
        <v>1337</v>
      </c>
      <c r="RQW15" s="98" t="s">
        <v>1336</v>
      </c>
      <c r="RQX15" s="10"/>
      <c r="RQZ15" s="6" t="s">
        <v>1337</v>
      </c>
      <c r="RRA15" s="98" t="s">
        <v>1336</v>
      </c>
      <c r="RRB15" s="10"/>
      <c r="RRD15" s="6" t="s">
        <v>1337</v>
      </c>
      <c r="RRE15" s="98" t="s">
        <v>1336</v>
      </c>
      <c r="RRF15" s="10"/>
      <c r="RRH15" s="6" t="s">
        <v>1337</v>
      </c>
      <c r="RRI15" s="98" t="s">
        <v>1336</v>
      </c>
      <c r="RRJ15" s="10"/>
      <c r="RRL15" s="6" t="s">
        <v>1337</v>
      </c>
      <c r="RRM15" s="98" t="s">
        <v>1336</v>
      </c>
      <c r="RRN15" s="10"/>
      <c r="RRP15" s="6" t="s">
        <v>1337</v>
      </c>
      <c r="RRQ15" s="98" t="s">
        <v>1336</v>
      </c>
      <c r="RRR15" s="10"/>
      <c r="RRT15" s="6" t="s">
        <v>1337</v>
      </c>
      <c r="RRU15" s="98" t="s">
        <v>1336</v>
      </c>
      <c r="RRV15" s="10"/>
      <c r="RRX15" s="6" t="s">
        <v>1337</v>
      </c>
      <c r="RRY15" s="98" t="s">
        <v>1336</v>
      </c>
      <c r="RRZ15" s="10"/>
      <c r="RSB15" s="6" t="s">
        <v>1337</v>
      </c>
      <c r="RSC15" s="98" t="s">
        <v>1336</v>
      </c>
      <c r="RSD15" s="10"/>
      <c r="RSF15" s="6" t="s">
        <v>1337</v>
      </c>
      <c r="RSG15" s="98" t="s">
        <v>1336</v>
      </c>
      <c r="RSH15" s="10"/>
      <c r="RSJ15" s="6" t="s">
        <v>1337</v>
      </c>
      <c r="RSK15" s="98" t="s">
        <v>1336</v>
      </c>
      <c r="RSL15" s="10"/>
      <c r="RSN15" s="6" t="s">
        <v>1337</v>
      </c>
      <c r="RSO15" s="98" t="s">
        <v>1336</v>
      </c>
      <c r="RSP15" s="10"/>
      <c r="RSR15" s="6" t="s">
        <v>1337</v>
      </c>
      <c r="RSS15" s="98" t="s">
        <v>1336</v>
      </c>
      <c r="RST15" s="10"/>
      <c r="RSV15" s="6" t="s">
        <v>1337</v>
      </c>
      <c r="RSW15" s="98" t="s">
        <v>1336</v>
      </c>
      <c r="RSX15" s="10"/>
      <c r="RSZ15" s="6" t="s">
        <v>1337</v>
      </c>
      <c r="RTA15" s="98" t="s">
        <v>1336</v>
      </c>
      <c r="RTB15" s="10"/>
      <c r="RTD15" s="6" t="s">
        <v>1337</v>
      </c>
      <c r="RTE15" s="98" t="s">
        <v>1336</v>
      </c>
      <c r="RTF15" s="10"/>
      <c r="RTH15" s="6" t="s">
        <v>1337</v>
      </c>
      <c r="RTI15" s="98" t="s">
        <v>1336</v>
      </c>
      <c r="RTJ15" s="10"/>
      <c r="RTL15" s="6" t="s">
        <v>1337</v>
      </c>
      <c r="RTM15" s="98" t="s">
        <v>1336</v>
      </c>
      <c r="RTN15" s="10"/>
      <c r="RTP15" s="6" t="s">
        <v>1337</v>
      </c>
      <c r="RTQ15" s="98" t="s">
        <v>1336</v>
      </c>
      <c r="RTR15" s="10"/>
      <c r="RTT15" s="6" t="s">
        <v>1337</v>
      </c>
      <c r="RTU15" s="98" t="s">
        <v>1336</v>
      </c>
      <c r="RTV15" s="10"/>
      <c r="RTX15" s="6" t="s">
        <v>1337</v>
      </c>
      <c r="RTY15" s="98" t="s">
        <v>1336</v>
      </c>
      <c r="RTZ15" s="10"/>
      <c r="RUB15" s="6" t="s">
        <v>1337</v>
      </c>
      <c r="RUC15" s="98" t="s">
        <v>1336</v>
      </c>
      <c r="RUD15" s="10"/>
      <c r="RUF15" s="6" t="s">
        <v>1337</v>
      </c>
      <c r="RUG15" s="98" t="s">
        <v>1336</v>
      </c>
      <c r="RUH15" s="10"/>
      <c r="RUJ15" s="6" t="s">
        <v>1337</v>
      </c>
      <c r="RUK15" s="98" t="s">
        <v>1336</v>
      </c>
      <c r="RUL15" s="10"/>
      <c r="RUN15" s="6" t="s">
        <v>1337</v>
      </c>
      <c r="RUO15" s="98" t="s">
        <v>1336</v>
      </c>
      <c r="RUP15" s="10"/>
      <c r="RUR15" s="6" t="s">
        <v>1337</v>
      </c>
      <c r="RUS15" s="98" t="s">
        <v>1336</v>
      </c>
      <c r="RUT15" s="10"/>
      <c r="RUV15" s="6" t="s">
        <v>1337</v>
      </c>
      <c r="RUW15" s="98" t="s">
        <v>1336</v>
      </c>
      <c r="RUX15" s="10"/>
      <c r="RUZ15" s="6" t="s">
        <v>1337</v>
      </c>
      <c r="RVA15" s="98" t="s">
        <v>1336</v>
      </c>
      <c r="RVB15" s="10"/>
      <c r="RVD15" s="6" t="s">
        <v>1337</v>
      </c>
      <c r="RVE15" s="98" t="s">
        <v>1336</v>
      </c>
      <c r="RVF15" s="10"/>
      <c r="RVH15" s="6" t="s">
        <v>1337</v>
      </c>
      <c r="RVI15" s="98" t="s">
        <v>1336</v>
      </c>
      <c r="RVJ15" s="10"/>
      <c r="RVL15" s="6" t="s">
        <v>1337</v>
      </c>
      <c r="RVM15" s="98" t="s">
        <v>1336</v>
      </c>
      <c r="RVN15" s="10"/>
      <c r="RVP15" s="6" t="s">
        <v>1337</v>
      </c>
      <c r="RVQ15" s="98" t="s">
        <v>1336</v>
      </c>
      <c r="RVR15" s="10"/>
      <c r="RVT15" s="6" t="s">
        <v>1337</v>
      </c>
      <c r="RVU15" s="98" t="s">
        <v>1336</v>
      </c>
      <c r="RVV15" s="10"/>
      <c r="RVX15" s="6" t="s">
        <v>1337</v>
      </c>
      <c r="RVY15" s="98" t="s">
        <v>1336</v>
      </c>
      <c r="RVZ15" s="10"/>
      <c r="RWB15" s="6" t="s">
        <v>1337</v>
      </c>
      <c r="RWC15" s="98" t="s">
        <v>1336</v>
      </c>
      <c r="RWD15" s="10"/>
      <c r="RWF15" s="6" t="s">
        <v>1337</v>
      </c>
      <c r="RWG15" s="98" t="s">
        <v>1336</v>
      </c>
      <c r="RWH15" s="10"/>
      <c r="RWJ15" s="6" t="s">
        <v>1337</v>
      </c>
      <c r="RWK15" s="98" t="s">
        <v>1336</v>
      </c>
      <c r="RWL15" s="10"/>
      <c r="RWN15" s="6" t="s">
        <v>1337</v>
      </c>
      <c r="RWO15" s="98" t="s">
        <v>1336</v>
      </c>
      <c r="RWP15" s="10"/>
      <c r="RWR15" s="6" t="s">
        <v>1337</v>
      </c>
      <c r="RWS15" s="98" t="s">
        <v>1336</v>
      </c>
      <c r="RWT15" s="10"/>
      <c r="RWV15" s="6" t="s">
        <v>1337</v>
      </c>
      <c r="RWW15" s="98" t="s">
        <v>1336</v>
      </c>
      <c r="RWX15" s="10"/>
      <c r="RWZ15" s="6" t="s">
        <v>1337</v>
      </c>
      <c r="RXA15" s="98" t="s">
        <v>1336</v>
      </c>
      <c r="RXB15" s="10"/>
      <c r="RXD15" s="6" t="s">
        <v>1337</v>
      </c>
      <c r="RXE15" s="98" t="s">
        <v>1336</v>
      </c>
      <c r="RXF15" s="10"/>
      <c r="RXH15" s="6" t="s">
        <v>1337</v>
      </c>
      <c r="RXI15" s="98" t="s">
        <v>1336</v>
      </c>
      <c r="RXJ15" s="10"/>
      <c r="RXL15" s="6" t="s">
        <v>1337</v>
      </c>
      <c r="RXM15" s="98" t="s">
        <v>1336</v>
      </c>
      <c r="RXN15" s="10"/>
      <c r="RXP15" s="6" t="s">
        <v>1337</v>
      </c>
      <c r="RXQ15" s="98" t="s">
        <v>1336</v>
      </c>
      <c r="RXR15" s="10"/>
      <c r="RXT15" s="6" t="s">
        <v>1337</v>
      </c>
      <c r="RXU15" s="98" t="s">
        <v>1336</v>
      </c>
      <c r="RXV15" s="10"/>
      <c r="RXX15" s="6" t="s">
        <v>1337</v>
      </c>
      <c r="RXY15" s="98" t="s">
        <v>1336</v>
      </c>
      <c r="RXZ15" s="10"/>
      <c r="RYB15" s="6" t="s">
        <v>1337</v>
      </c>
      <c r="RYC15" s="98" t="s">
        <v>1336</v>
      </c>
      <c r="RYD15" s="10"/>
      <c r="RYF15" s="6" t="s">
        <v>1337</v>
      </c>
      <c r="RYG15" s="98" t="s">
        <v>1336</v>
      </c>
      <c r="RYH15" s="10"/>
      <c r="RYJ15" s="6" t="s">
        <v>1337</v>
      </c>
      <c r="RYK15" s="98" t="s">
        <v>1336</v>
      </c>
      <c r="RYL15" s="10"/>
      <c r="RYN15" s="6" t="s">
        <v>1337</v>
      </c>
      <c r="RYO15" s="98" t="s">
        <v>1336</v>
      </c>
      <c r="RYP15" s="10"/>
      <c r="RYR15" s="6" t="s">
        <v>1337</v>
      </c>
      <c r="RYS15" s="98" t="s">
        <v>1336</v>
      </c>
      <c r="RYT15" s="10"/>
      <c r="RYV15" s="6" t="s">
        <v>1337</v>
      </c>
      <c r="RYW15" s="98" t="s">
        <v>1336</v>
      </c>
      <c r="RYX15" s="10"/>
      <c r="RYZ15" s="6" t="s">
        <v>1337</v>
      </c>
      <c r="RZA15" s="98" t="s">
        <v>1336</v>
      </c>
      <c r="RZB15" s="10"/>
      <c r="RZD15" s="6" t="s">
        <v>1337</v>
      </c>
      <c r="RZE15" s="98" t="s">
        <v>1336</v>
      </c>
      <c r="RZF15" s="10"/>
      <c r="RZH15" s="6" t="s">
        <v>1337</v>
      </c>
      <c r="RZI15" s="98" t="s">
        <v>1336</v>
      </c>
      <c r="RZJ15" s="10"/>
      <c r="RZL15" s="6" t="s">
        <v>1337</v>
      </c>
      <c r="RZM15" s="98" t="s">
        <v>1336</v>
      </c>
      <c r="RZN15" s="10"/>
      <c r="RZP15" s="6" t="s">
        <v>1337</v>
      </c>
      <c r="RZQ15" s="98" t="s">
        <v>1336</v>
      </c>
      <c r="RZR15" s="10"/>
      <c r="RZT15" s="6" t="s">
        <v>1337</v>
      </c>
      <c r="RZU15" s="98" t="s">
        <v>1336</v>
      </c>
      <c r="RZV15" s="10"/>
      <c r="RZX15" s="6" t="s">
        <v>1337</v>
      </c>
      <c r="RZY15" s="98" t="s">
        <v>1336</v>
      </c>
      <c r="RZZ15" s="10"/>
      <c r="SAB15" s="6" t="s">
        <v>1337</v>
      </c>
      <c r="SAC15" s="98" t="s">
        <v>1336</v>
      </c>
      <c r="SAD15" s="10"/>
      <c r="SAF15" s="6" t="s">
        <v>1337</v>
      </c>
      <c r="SAG15" s="98" t="s">
        <v>1336</v>
      </c>
      <c r="SAH15" s="10"/>
      <c r="SAJ15" s="6" t="s">
        <v>1337</v>
      </c>
      <c r="SAK15" s="98" t="s">
        <v>1336</v>
      </c>
      <c r="SAL15" s="10"/>
      <c r="SAN15" s="6" t="s">
        <v>1337</v>
      </c>
      <c r="SAO15" s="98" t="s">
        <v>1336</v>
      </c>
      <c r="SAP15" s="10"/>
      <c r="SAR15" s="6" t="s">
        <v>1337</v>
      </c>
      <c r="SAS15" s="98" t="s">
        <v>1336</v>
      </c>
      <c r="SAT15" s="10"/>
      <c r="SAV15" s="6" t="s">
        <v>1337</v>
      </c>
      <c r="SAW15" s="98" t="s">
        <v>1336</v>
      </c>
      <c r="SAX15" s="10"/>
      <c r="SAZ15" s="6" t="s">
        <v>1337</v>
      </c>
      <c r="SBA15" s="98" t="s">
        <v>1336</v>
      </c>
      <c r="SBB15" s="10"/>
      <c r="SBD15" s="6" t="s">
        <v>1337</v>
      </c>
      <c r="SBE15" s="98" t="s">
        <v>1336</v>
      </c>
      <c r="SBF15" s="10"/>
      <c r="SBH15" s="6" t="s">
        <v>1337</v>
      </c>
      <c r="SBI15" s="98" t="s">
        <v>1336</v>
      </c>
      <c r="SBJ15" s="10"/>
      <c r="SBL15" s="6" t="s">
        <v>1337</v>
      </c>
      <c r="SBM15" s="98" t="s">
        <v>1336</v>
      </c>
      <c r="SBN15" s="10"/>
      <c r="SBP15" s="6" t="s">
        <v>1337</v>
      </c>
      <c r="SBQ15" s="98" t="s">
        <v>1336</v>
      </c>
      <c r="SBR15" s="10"/>
      <c r="SBT15" s="6" t="s">
        <v>1337</v>
      </c>
      <c r="SBU15" s="98" t="s">
        <v>1336</v>
      </c>
      <c r="SBV15" s="10"/>
      <c r="SBX15" s="6" t="s">
        <v>1337</v>
      </c>
      <c r="SBY15" s="98" t="s">
        <v>1336</v>
      </c>
      <c r="SBZ15" s="10"/>
      <c r="SCB15" s="6" t="s">
        <v>1337</v>
      </c>
      <c r="SCC15" s="98" t="s">
        <v>1336</v>
      </c>
      <c r="SCD15" s="10"/>
      <c r="SCF15" s="6" t="s">
        <v>1337</v>
      </c>
      <c r="SCG15" s="98" t="s">
        <v>1336</v>
      </c>
      <c r="SCH15" s="10"/>
      <c r="SCJ15" s="6" t="s">
        <v>1337</v>
      </c>
      <c r="SCK15" s="98" t="s">
        <v>1336</v>
      </c>
      <c r="SCL15" s="10"/>
      <c r="SCN15" s="6" t="s">
        <v>1337</v>
      </c>
      <c r="SCO15" s="98" t="s">
        <v>1336</v>
      </c>
      <c r="SCP15" s="10"/>
      <c r="SCR15" s="6" t="s">
        <v>1337</v>
      </c>
      <c r="SCS15" s="98" t="s">
        <v>1336</v>
      </c>
      <c r="SCT15" s="10"/>
      <c r="SCV15" s="6" t="s">
        <v>1337</v>
      </c>
      <c r="SCW15" s="98" t="s">
        <v>1336</v>
      </c>
      <c r="SCX15" s="10"/>
      <c r="SCZ15" s="6" t="s">
        <v>1337</v>
      </c>
      <c r="SDA15" s="98" t="s">
        <v>1336</v>
      </c>
      <c r="SDB15" s="10"/>
      <c r="SDD15" s="6" t="s">
        <v>1337</v>
      </c>
      <c r="SDE15" s="98" t="s">
        <v>1336</v>
      </c>
      <c r="SDF15" s="10"/>
      <c r="SDH15" s="6" t="s">
        <v>1337</v>
      </c>
      <c r="SDI15" s="98" t="s">
        <v>1336</v>
      </c>
      <c r="SDJ15" s="10"/>
      <c r="SDL15" s="6" t="s">
        <v>1337</v>
      </c>
      <c r="SDM15" s="98" t="s">
        <v>1336</v>
      </c>
      <c r="SDN15" s="10"/>
      <c r="SDP15" s="6" t="s">
        <v>1337</v>
      </c>
      <c r="SDQ15" s="98" t="s">
        <v>1336</v>
      </c>
      <c r="SDR15" s="10"/>
      <c r="SDT15" s="6" t="s">
        <v>1337</v>
      </c>
      <c r="SDU15" s="98" t="s">
        <v>1336</v>
      </c>
      <c r="SDV15" s="10"/>
      <c r="SDX15" s="6" t="s">
        <v>1337</v>
      </c>
      <c r="SDY15" s="98" t="s">
        <v>1336</v>
      </c>
      <c r="SDZ15" s="10"/>
      <c r="SEB15" s="6" t="s">
        <v>1337</v>
      </c>
      <c r="SEC15" s="98" t="s">
        <v>1336</v>
      </c>
      <c r="SED15" s="10"/>
      <c r="SEF15" s="6" t="s">
        <v>1337</v>
      </c>
      <c r="SEG15" s="98" t="s">
        <v>1336</v>
      </c>
      <c r="SEH15" s="10"/>
      <c r="SEJ15" s="6" t="s">
        <v>1337</v>
      </c>
      <c r="SEK15" s="98" t="s">
        <v>1336</v>
      </c>
      <c r="SEL15" s="10"/>
      <c r="SEN15" s="6" t="s">
        <v>1337</v>
      </c>
      <c r="SEO15" s="98" t="s">
        <v>1336</v>
      </c>
      <c r="SEP15" s="10"/>
      <c r="SER15" s="6" t="s">
        <v>1337</v>
      </c>
      <c r="SES15" s="98" t="s">
        <v>1336</v>
      </c>
      <c r="SET15" s="10"/>
      <c r="SEV15" s="6" t="s">
        <v>1337</v>
      </c>
      <c r="SEW15" s="98" t="s">
        <v>1336</v>
      </c>
      <c r="SEX15" s="10"/>
      <c r="SEZ15" s="6" t="s">
        <v>1337</v>
      </c>
      <c r="SFA15" s="98" t="s">
        <v>1336</v>
      </c>
      <c r="SFB15" s="10"/>
      <c r="SFD15" s="6" t="s">
        <v>1337</v>
      </c>
      <c r="SFE15" s="98" t="s">
        <v>1336</v>
      </c>
      <c r="SFF15" s="10"/>
      <c r="SFH15" s="6" t="s">
        <v>1337</v>
      </c>
      <c r="SFI15" s="98" t="s">
        <v>1336</v>
      </c>
      <c r="SFJ15" s="10"/>
      <c r="SFL15" s="6" t="s">
        <v>1337</v>
      </c>
      <c r="SFM15" s="98" t="s">
        <v>1336</v>
      </c>
      <c r="SFN15" s="10"/>
      <c r="SFP15" s="6" t="s">
        <v>1337</v>
      </c>
      <c r="SFQ15" s="98" t="s">
        <v>1336</v>
      </c>
      <c r="SFR15" s="10"/>
      <c r="SFT15" s="6" t="s">
        <v>1337</v>
      </c>
      <c r="SFU15" s="98" t="s">
        <v>1336</v>
      </c>
      <c r="SFV15" s="10"/>
      <c r="SFX15" s="6" t="s">
        <v>1337</v>
      </c>
      <c r="SFY15" s="98" t="s">
        <v>1336</v>
      </c>
      <c r="SFZ15" s="10"/>
      <c r="SGB15" s="6" t="s">
        <v>1337</v>
      </c>
      <c r="SGC15" s="98" t="s">
        <v>1336</v>
      </c>
      <c r="SGD15" s="10"/>
      <c r="SGF15" s="6" t="s">
        <v>1337</v>
      </c>
      <c r="SGG15" s="98" t="s">
        <v>1336</v>
      </c>
      <c r="SGH15" s="10"/>
      <c r="SGJ15" s="6" t="s">
        <v>1337</v>
      </c>
      <c r="SGK15" s="98" t="s">
        <v>1336</v>
      </c>
      <c r="SGL15" s="10"/>
      <c r="SGN15" s="6" t="s">
        <v>1337</v>
      </c>
      <c r="SGO15" s="98" t="s">
        <v>1336</v>
      </c>
      <c r="SGP15" s="10"/>
      <c r="SGR15" s="6" t="s">
        <v>1337</v>
      </c>
      <c r="SGS15" s="98" t="s">
        <v>1336</v>
      </c>
      <c r="SGT15" s="10"/>
      <c r="SGV15" s="6" t="s">
        <v>1337</v>
      </c>
      <c r="SGW15" s="98" t="s">
        <v>1336</v>
      </c>
      <c r="SGX15" s="10"/>
      <c r="SGZ15" s="6" t="s">
        <v>1337</v>
      </c>
      <c r="SHA15" s="98" t="s">
        <v>1336</v>
      </c>
      <c r="SHB15" s="10"/>
      <c r="SHD15" s="6" t="s">
        <v>1337</v>
      </c>
      <c r="SHE15" s="98" t="s">
        <v>1336</v>
      </c>
      <c r="SHF15" s="10"/>
      <c r="SHH15" s="6" t="s">
        <v>1337</v>
      </c>
      <c r="SHI15" s="98" t="s">
        <v>1336</v>
      </c>
      <c r="SHJ15" s="10"/>
      <c r="SHL15" s="6" t="s">
        <v>1337</v>
      </c>
      <c r="SHM15" s="98" t="s">
        <v>1336</v>
      </c>
      <c r="SHN15" s="10"/>
      <c r="SHP15" s="6" t="s">
        <v>1337</v>
      </c>
      <c r="SHQ15" s="98" t="s">
        <v>1336</v>
      </c>
      <c r="SHR15" s="10"/>
      <c r="SHT15" s="6" t="s">
        <v>1337</v>
      </c>
      <c r="SHU15" s="98" t="s">
        <v>1336</v>
      </c>
      <c r="SHV15" s="10"/>
      <c r="SHX15" s="6" t="s">
        <v>1337</v>
      </c>
      <c r="SHY15" s="98" t="s">
        <v>1336</v>
      </c>
      <c r="SHZ15" s="10"/>
      <c r="SIB15" s="6" t="s">
        <v>1337</v>
      </c>
      <c r="SIC15" s="98" t="s">
        <v>1336</v>
      </c>
      <c r="SID15" s="10"/>
      <c r="SIF15" s="6" t="s">
        <v>1337</v>
      </c>
      <c r="SIG15" s="98" t="s">
        <v>1336</v>
      </c>
      <c r="SIH15" s="10"/>
      <c r="SIJ15" s="6" t="s">
        <v>1337</v>
      </c>
      <c r="SIK15" s="98" t="s">
        <v>1336</v>
      </c>
      <c r="SIL15" s="10"/>
      <c r="SIN15" s="6" t="s">
        <v>1337</v>
      </c>
      <c r="SIO15" s="98" t="s">
        <v>1336</v>
      </c>
      <c r="SIP15" s="10"/>
      <c r="SIR15" s="6" t="s">
        <v>1337</v>
      </c>
      <c r="SIS15" s="98" t="s">
        <v>1336</v>
      </c>
      <c r="SIT15" s="10"/>
      <c r="SIV15" s="6" t="s">
        <v>1337</v>
      </c>
      <c r="SIW15" s="98" t="s">
        <v>1336</v>
      </c>
      <c r="SIX15" s="10"/>
      <c r="SIZ15" s="6" t="s">
        <v>1337</v>
      </c>
      <c r="SJA15" s="98" t="s">
        <v>1336</v>
      </c>
      <c r="SJB15" s="10"/>
      <c r="SJD15" s="6" t="s">
        <v>1337</v>
      </c>
      <c r="SJE15" s="98" t="s">
        <v>1336</v>
      </c>
      <c r="SJF15" s="10"/>
      <c r="SJH15" s="6" t="s">
        <v>1337</v>
      </c>
      <c r="SJI15" s="98" t="s">
        <v>1336</v>
      </c>
      <c r="SJJ15" s="10"/>
      <c r="SJL15" s="6" t="s">
        <v>1337</v>
      </c>
      <c r="SJM15" s="98" t="s">
        <v>1336</v>
      </c>
      <c r="SJN15" s="10"/>
      <c r="SJP15" s="6" t="s">
        <v>1337</v>
      </c>
      <c r="SJQ15" s="98" t="s">
        <v>1336</v>
      </c>
      <c r="SJR15" s="10"/>
      <c r="SJT15" s="6" t="s">
        <v>1337</v>
      </c>
      <c r="SJU15" s="98" t="s">
        <v>1336</v>
      </c>
      <c r="SJV15" s="10"/>
      <c r="SJX15" s="6" t="s">
        <v>1337</v>
      </c>
      <c r="SJY15" s="98" t="s">
        <v>1336</v>
      </c>
      <c r="SJZ15" s="10"/>
      <c r="SKB15" s="6" t="s">
        <v>1337</v>
      </c>
      <c r="SKC15" s="98" t="s">
        <v>1336</v>
      </c>
      <c r="SKD15" s="10"/>
      <c r="SKF15" s="6" t="s">
        <v>1337</v>
      </c>
      <c r="SKG15" s="98" t="s">
        <v>1336</v>
      </c>
      <c r="SKH15" s="10"/>
      <c r="SKJ15" s="6" t="s">
        <v>1337</v>
      </c>
      <c r="SKK15" s="98" t="s">
        <v>1336</v>
      </c>
      <c r="SKL15" s="10"/>
      <c r="SKN15" s="6" t="s">
        <v>1337</v>
      </c>
      <c r="SKO15" s="98" t="s">
        <v>1336</v>
      </c>
      <c r="SKP15" s="10"/>
      <c r="SKR15" s="6" t="s">
        <v>1337</v>
      </c>
      <c r="SKS15" s="98" t="s">
        <v>1336</v>
      </c>
      <c r="SKT15" s="10"/>
      <c r="SKV15" s="6" t="s">
        <v>1337</v>
      </c>
      <c r="SKW15" s="98" t="s">
        <v>1336</v>
      </c>
      <c r="SKX15" s="10"/>
      <c r="SKZ15" s="6" t="s">
        <v>1337</v>
      </c>
      <c r="SLA15" s="98" t="s">
        <v>1336</v>
      </c>
      <c r="SLB15" s="10"/>
      <c r="SLD15" s="6" t="s">
        <v>1337</v>
      </c>
      <c r="SLE15" s="98" t="s">
        <v>1336</v>
      </c>
      <c r="SLF15" s="10"/>
      <c r="SLH15" s="6" t="s">
        <v>1337</v>
      </c>
      <c r="SLI15" s="98" t="s">
        <v>1336</v>
      </c>
      <c r="SLJ15" s="10"/>
      <c r="SLL15" s="6" t="s">
        <v>1337</v>
      </c>
      <c r="SLM15" s="98" t="s">
        <v>1336</v>
      </c>
      <c r="SLN15" s="10"/>
      <c r="SLP15" s="6" t="s">
        <v>1337</v>
      </c>
      <c r="SLQ15" s="98" t="s">
        <v>1336</v>
      </c>
      <c r="SLR15" s="10"/>
      <c r="SLT15" s="6" t="s">
        <v>1337</v>
      </c>
      <c r="SLU15" s="98" t="s">
        <v>1336</v>
      </c>
      <c r="SLV15" s="10"/>
      <c r="SLX15" s="6" t="s">
        <v>1337</v>
      </c>
      <c r="SLY15" s="98" t="s">
        <v>1336</v>
      </c>
      <c r="SLZ15" s="10"/>
      <c r="SMB15" s="6" t="s">
        <v>1337</v>
      </c>
      <c r="SMC15" s="98" t="s">
        <v>1336</v>
      </c>
      <c r="SMD15" s="10"/>
      <c r="SMF15" s="6" t="s">
        <v>1337</v>
      </c>
      <c r="SMG15" s="98" t="s">
        <v>1336</v>
      </c>
      <c r="SMH15" s="10"/>
      <c r="SMJ15" s="6" t="s">
        <v>1337</v>
      </c>
      <c r="SMK15" s="98" t="s">
        <v>1336</v>
      </c>
      <c r="SML15" s="10"/>
      <c r="SMN15" s="6" t="s">
        <v>1337</v>
      </c>
      <c r="SMO15" s="98" t="s">
        <v>1336</v>
      </c>
      <c r="SMP15" s="10"/>
      <c r="SMR15" s="6" t="s">
        <v>1337</v>
      </c>
      <c r="SMS15" s="98" t="s">
        <v>1336</v>
      </c>
      <c r="SMT15" s="10"/>
      <c r="SMV15" s="6" t="s">
        <v>1337</v>
      </c>
      <c r="SMW15" s="98" t="s">
        <v>1336</v>
      </c>
      <c r="SMX15" s="10"/>
      <c r="SMZ15" s="6" t="s">
        <v>1337</v>
      </c>
      <c r="SNA15" s="98" t="s">
        <v>1336</v>
      </c>
      <c r="SNB15" s="10"/>
      <c r="SND15" s="6" t="s">
        <v>1337</v>
      </c>
      <c r="SNE15" s="98" t="s">
        <v>1336</v>
      </c>
      <c r="SNF15" s="10"/>
      <c r="SNH15" s="6" t="s">
        <v>1337</v>
      </c>
      <c r="SNI15" s="98" t="s">
        <v>1336</v>
      </c>
      <c r="SNJ15" s="10"/>
      <c r="SNL15" s="6" t="s">
        <v>1337</v>
      </c>
      <c r="SNM15" s="98" t="s">
        <v>1336</v>
      </c>
      <c r="SNN15" s="10"/>
      <c r="SNP15" s="6" t="s">
        <v>1337</v>
      </c>
      <c r="SNQ15" s="98" t="s">
        <v>1336</v>
      </c>
      <c r="SNR15" s="10"/>
      <c r="SNT15" s="6" t="s">
        <v>1337</v>
      </c>
      <c r="SNU15" s="98" t="s">
        <v>1336</v>
      </c>
      <c r="SNV15" s="10"/>
      <c r="SNX15" s="6" t="s">
        <v>1337</v>
      </c>
      <c r="SNY15" s="98" t="s">
        <v>1336</v>
      </c>
      <c r="SNZ15" s="10"/>
      <c r="SOB15" s="6" t="s">
        <v>1337</v>
      </c>
      <c r="SOC15" s="98" t="s">
        <v>1336</v>
      </c>
      <c r="SOD15" s="10"/>
      <c r="SOF15" s="6" t="s">
        <v>1337</v>
      </c>
      <c r="SOG15" s="98" t="s">
        <v>1336</v>
      </c>
      <c r="SOH15" s="10"/>
      <c r="SOJ15" s="6" t="s">
        <v>1337</v>
      </c>
      <c r="SOK15" s="98" t="s">
        <v>1336</v>
      </c>
      <c r="SOL15" s="10"/>
      <c r="SON15" s="6" t="s">
        <v>1337</v>
      </c>
      <c r="SOO15" s="98" t="s">
        <v>1336</v>
      </c>
      <c r="SOP15" s="10"/>
      <c r="SOR15" s="6" t="s">
        <v>1337</v>
      </c>
      <c r="SOS15" s="98" t="s">
        <v>1336</v>
      </c>
      <c r="SOT15" s="10"/>
      <c r="SOV15" s="6" t="s">
        <v>1337</v>
      </c>
      <c r="SOW15" s="98" t="s">
        <v>1336</v>
      </c>
      <c r="SOX15" s="10"/>
      <c r="SOZ15" s="6" t="s">
        <v>1337</v>
      </c>
      <c r="SPA15" s="98" t="s">
        <v>1336</v>
      </c>
      <c r="SPB15" s="10"/>
      <c r="SPD15" s="6" t="s">
        <v>1337</v>
      </c>
      <c r="SPE15" s="98" t="s">
        <v>1336</v>
      </c>
      <c r="SPF15" s="10"/>
      <c r="SPH15" s="6" t="s">
        <v>1337</v>
      </c>
      <c r="SPI15" s="98" t="s">
        <v>1336</v>
      </c>
      <c r="SPJ15" s="10"/>
      <c r="SPL15" s="6" t="s">
        <v>1337</v>
      </c>
      <c r="SPM15" s="98" t="s">
        <v>1336</v>
      </c>
      <c r="SPN15" s="10"/>
      <c r="SPP15" s="6" t="s">
        <v>1337</v>
      </c>
      <c r="SPQ15" s="98" t="s">
        <v>1336</v>
      </c>
      <c r="SPR15" s="10"/>
      <c r="SPT15" s="6" t="s">
        <v>1337</v>
      </c>
      <c r="SPU15" s="98" t="s">
        <v>1336</v>
      </c>
      <c r="SPV15" s="10"/>
      <c r="SPX15" s="6" t="s">
        <v>1337</v>
      </c>
      <c r="SPY15" s="98" t="s">
        <v>1336</v>
      </c>
      <c r="SPZ15" s="10"/>
      <c r="SQB15" s="6" t="s">
        <v>1337</v>
      </c>
      <c r="SQC15" s="98" t="s">
        <v>1336</v>
      </c>
      <c r="SQD15" s="10"/>
      <c r="SQF15" s="6" t="s">
        <v>1337</v>
      </c>
      <c r="SQG15" s="98" t="s">
        <v>1336</v>
      </c>
      <c r="SQH15" s="10"/>
      <c r="SQJ15" s="6" t="s">
        <v>1337</v>
      </c>
      <c r="SQK15" s="98" t="s">
        <v>1336</v>
      </c>
      <c r="SQL15" s="10"/>
      <c r="SQN15" s="6" t="s">
        <v>1337</v>
      </c>
      <c r="SQO15" s="98" t="s">
        <v>1336</v>
      </c>
      <c r="SQP15" s="10"/>
      <c r="SQR15" s="6" t="s">
        <v>1337</v>
      </c>
      <c r="SQS15" s="98" t="s">
        <v>1336</v>
      </c>
      <c r="SQT15" s="10"/>
      <c r="SQV15" s="6" t="s">
        <v>1337</v>
      </c>
      <c r="SQW15" s="98" t="s">
        <v>1336</v>
      </c>
      <c r="SQX15" s="10"/>
      <c r="SQZ15" s="6" t="s">
        <v>1337</v>
      </c>
      <c r="SRA15" s="98" t="s">
        <v>1336</v>
      </c>
      <c r="SRB15" s="10"/>
      <c r="SRD15" s="6" t="s">
        <v>1337</v>
      </c>
      <c r="SRE15" s="98" t="s">
        <v>1336</v>
      </c>
      <c r="SRF15" s="10"/>
      <c r="SRH15" s="6" t="s">
        <v>1337</v>
      </c>
      <c r="SRI15" s="98" t="s">
        <v>1336</v>
      </c>
      <c r="SRJ15" s="10"/>
      <c r="SRL15" s="6" t="s">
        <v>1337</v>
      </c>
      <c r="SRM15" s="98" t="s">
        <v>1336</v>
      </c>
      <c r="SRN15" s="10"/>
      <c r="SRP15" s="6" t="s">
        <v>1337</v>
      </c>
      <c r="SRQ15" s="98" t="s">
        <v>1336</v>
      </c>
      <c r="SRR15" s="10"/>
      <c r="SRT15" s="6" t="s">
        <v>1337</v>
      </c>
      <c r="SRU15" s="98" t="s">
        <v>1336</v>
      </c>
      <c r="SRV15" s="10"/>
      <c r="SRX15" s="6" t="s">
        <v>1337</v>
      </c>
      <c r="SRY15" s="98" t="s">
        <v>1336</v>
      </c>
      <c r="SRZ15" s="10"/>
      <c r="SSB15" s="6" t="s">
        <v>1337</v>
      </c>
      <c r="SSC15" s="98" t="s">
        <v>1336</v>
      </c>
      <c r="SSD15" s="10"/>
      <c r="SSF15" s="6" t="s">
        <v>1337</v>
      </c>
      <c r="SSG15" s="98" t="s">
        <v>1336</v>
      </c>
      <c r="SSH15" s="10"/>
      <c r="SSJ15" s="6" t="s">
        <v>1337</v>
      </c>
      <c r="SSK15" s="98" t="s">
        <v>1336</v>
      </c>
      <c r="SSL15" s="10"/>
      <c r="SSN15" s="6" t="s">
        <v>1337</v>
      </c>
      <c r="SSO15" s="98" t="s">
        <v>1336</v>
      </c>
      <c r="SSP15" s="10"/>
      <c r="SSR15" s="6" t="s">
        <v>1337</v>
      </c>
      <c r="SSS15" s="98" t="s">
        <v>1336</v>
      </c>
      <c r="SST15" s="10"/>
      <c r="SSV15" s="6" t="s">
        <v>1337</v>
      </c>
      <c r="SSW15" s="98" t="s">
        <v>1336</v>
      </c>
      <c r="SSX15" s="10"/>
      <c r="SSZ15" s="6" t="s">
        <v>1337</v>
      </c>
      <c r="STA15" s="98" t="s">
        <v>1336</v>
      </c>
      <c r="STB15" s="10"/>
      <c r="STD15" s="6" t="s">
        <v>1337</v>
      </c>
      <c r="STE15" s="98" t="s">
        <v>1336</v>
      </c>
      <c r="STF15" s="10"/>
      <c r="STH15" s="6" t="s">
        <v>1337</v>
      </c>
      <c r="STI15" s="98" t="s">
        <v>1336</v>
      </c>
      <c r="STJ15" s="10"/>
      <c r="STL15" s="6" t="s">
        <v>1337</v>
      </c>
      <c r="STM15" s="98" t="s">
        <v>1336</v>
      </c>
      <c r="STN15" s="10"/>
      <c r="STP15" s="6" t="s">
        <v>1337</v>
      </c>
      <c r="STQ15" s="98" t="s">
        <v>1336</v>
      </c>
      <c r="STR15" s="10"/>
      <c r="STT15" s="6" t="s">
        <v>1337</v>
      </c>
      <c r="STU15" s="98" t="s">
        <v>1336</v>
      </c>
      <c r="STV15" s="10"/>
      <c r="STX15" s="6" t="s">
        <v>1337</v>
      </c>
      <c r="STY15" s="98" t="s">
        <v>1336</v>
      </c>
      <c r="STZ15" s="10"/>
      <c r="SUB15" s="6" t="s">
        <v>1337</v>
      </c>
      <c r="SUC15" s="98" t="s">
        <v>1336</v>
      </c>
      <c r="SUD15" s="10"/>
      <c r="SUF15" s="6" t="s">
        <v>1337</v>
      </c>
      <c r="SUG15" s="98" t="s">
        <v>1336</v>
      </c>
      <c r="SUH15" s="10"/>
      <c r="SUJ15" s="6" t="s">
        <v>1337</v>
      </c>
      <c r="SUK15" s="98" t="s">
        <v>1336</v>
      </c>
      <c r="SUL15" s="10"/>
      <c r="SUN15" s="6" t="s">
        <v>1337</v>
      </c>
      <c r="SUO15" s="98" t="s">
        <v>1336</v>
      </c>
      <c r="SUP15" s="10"/>
      <c r="SUR15" s="6" t="s">
        <v>1337</v>
      </c>
      <c r="SUS15" s="98" t="s">
        <v>1336</v>
      </c>
      <c r="SUT15" s="10"/>
      <c r="SUV15" s="6" t="s">
        <v>1337</v>
      </c>
      <c r="SUW15" s="98" t="s">
        <v>1336</v>
      </c>
      <c r="SUX15" s="10"/>
      <c r="SUZ15" s="6" t="s">
        <v>1337</v>
      </c>
      <c r="SVA15" s="98" t="s">
        <v>1336</v>
      </c>
      <c r="SVB15" s="10"/>
      <c r="SVD15" s="6" t="s">
        <v>1337</v>
      </c>
      <c r="SVE15" s="98" t="s">
        <v>1336</v>
      </c>
      <c r="SVF15" s="10"/>
      <c r="SVH15" s="6" t="s">
        <v>1337</v>
      </c>
      <c r="SVI15" s="98" t="s">
        <v>1336</v>
      </c>
      <c r="SVJ15" s="10"/>
      <c r="SVL15" s="6" t="s">
        <v>1337</v>
      </c>
      <c r="SVM15" s="98" t="s">
        <v>1336</v>
      </c>
      <c r="SVN15" s="10"/>
      <c r="SVP15" s="6" t="s">
        <v>1337</v>
      </c>
      <c r="SVQ15" s="98" t="s">
        <v>1336</v>
      </c>
      <c r="SVR15" s="10"/>
      <c r="SVT15" s="6" t="s">
        <v>1337</v>
      </c>
      <c r="SVU15" s="98" t="s">
        <v>1336</v>
      </c>
      <c r="SVV15" s="10"/>
      <c r="SVX15" s="6" t="s">
        <v>1337</v>
      </c>
      <c r="SVY15" s="98" t="s">
        <v>1336</v>
      </c>
      <c r="SVZ15" s="10"/>
      <c r="SWB15" s="6" t="s">
        <v>1337</v>
      </c>
      <c r="SWC15" s="98" t="s">
        <v>1336</v>
      </c>
      <c r="SWD15" s="10"/>
      <c r="SWF15" s="6" t="s">
        <v>1337</v>
      </c>
      <c r="SWG15" s="98" t="s">
        <v>1336</v>
      </c>
      <c r="SWH15" s="10"/>
      <c r="SWJ15" s="6" t="s">
        <v>1337</v>
      </c>
      <c r="SWK15" s="98" t="s">
        <v>1336</v>
      </c>
      <c r="SWL15" s="10"/>
      <c r="SWN15" s="6" t="s">
        <v>1337</v>
      </c>
      <c r="SWO15" s="98" t="s">
        <v>1336</v>
      </c>
      <c r="SWP15" s="10"/>
      <c r="SWR15" s="6" t="s">
        <v>1337</v>
      </c>
      <c r="SWS15" s="98" t="s">
        <v>1336</v>
      </c>
      <c r="SWT15" s="10"/>
      <c r="SWV15" s="6" t="s">
        <v>1337</v>
      </c>
      <c r="SWW15" s="98" t="s">
        <v>1336</v>
      </c>
      <c r="SWX15" s="10"/>
      <c r="SWZ15" s="6" t="s">
        <v>1337</v>
      </c>
      <c r="SXA15" s="98" t="s">
        <v>1336</v>
      </c>
      <c r="SXB15" s="10"/>
      <c r="SXD15" s="6" t="s">
        <v>1337</v>
      </c>
      <c r="SXE15" s="98" t="s">
        <v>1336</v>
      </c>
      <c r="SXF15" s="10"/>
      <c r="SXH15" s="6" t="s">
        <v>1337</v>
      </c>
      <c r="SXI15" s="98" t="s">
        <v>1336</v>
      </c>
      <c r="SXJ15" s="10"/>
      <c r="SXL15" s="6" t="s">
        <v>1337</v>
      </c>
      <c r="SXM15" s="98" t="s">
        <v>1336</v>
      </c>
      <c r="SXN15" s="10"/>
      <c r="SXP15" s="6" t="s">
        <v>1337</v>
      </c>
      <c r="SXQ15" s="98" t="s">
        <v>1336</v>
      </c>
      <c r="SXR15" s="10"/>
      <c r="SXT15" s="6" t="s">
        <v>1337</v>
      </c>
      <c r="SXU15" s="98" t="s">
        <v>1336</v>
      </c>
      <c r="SXV15" s="10"/>
      <c r="SXX15" s="6" t="s">
        <v>1337</v>
      </c>
      <c r="SXY15" s="98" t="s">
        <v>1336</v>
      </c>
      <c r="SXZ15" s="10"/>
      <c r="SYB15" s="6" t="s">
        <v>1337</v>
      </c>
      <c r="SYC15" s="98" t="s">
        <v>1336</v>
      </c>
      <c r="SYD15" s="10"/>
      <c r="SYF15" s="6" t="s">
        <v>1337</v>
      </c>
      <c r="SYG15" s="98" t="s">
        <v>1336</v>
      </c>
      <c r="SYH15" s="10"/>
      <c r="SYJ15" s="6" t="s">
        <v>1337</v>
      </c>
      <c r="SYK15" s="98" t="s">
        <v>1336</v>
      </c>
      <c r="SYL15" s="10"/>
      <c r="SYN15" s="6" t="s">
        <v>1337</v>
      </c>
      <c r="SYO15" s="98" t="s">
        <v>1336</v>
      </c>
      <c r="SYP15" s="10"/>
      <c r="SYR15" s="6" t="s">
        <v>1337</v>
      </c>
      <c r="SYS15" s="98" t="s">
        <v>1336</v>
      </c>
      <c r="SYT15" s="10"/>
      <c r="SYV15" s="6" t="s">
        <v>1337</v>
      </c>
      <c r="SYW15" s="98" t="s">
        <v>1336</v>
      </c>
      <c r="SYX15" s="10"/>
      <c r="SYZ15" s="6" t="s">
        <v>1337</v>
      </c>
      <c r="SZA15" s="98" t="s">
        <v>1336</v>
      </c>
      <c r="SZB15" s="10"/>
      <c r="SZD15" s="6" t="s">
        <v>1337</v>
      </c>
      <c r="SZE15" s="98" t="s">
        <v>1336</v>
      </c>
      <c r="SZF15" s="10"/>
      <c r="SZH15" s="6" t="s">
        <v>1337</v>
      </c>
      <c r="SZI15" s="98" t="s">
        <v>1336</v>
      </c>
      <c r="SZJ15" s="10"/>
      <c r="SZL15" s="6" t="s">
        <v>1337</v>
      </c>
      <c r="SZM15" s="98" t="s">
        <v>1336</v>
      </c>
      <c r="SZN15" s="10"/>
      <c r="SZP15" s="6" t="s">
        <v>1337</v>
      </c>
      <c r="SZQ15" s="98" t="s">
        <v>1336</v>
      </c>
      <c r="SZR15" s="10"/>
      <c r="SZT15" s="6" t="s">
        <v>1337</v>
      </c>
      <c r="SZU15" s="98" t="s">
        <v>1336</v>
      </c>
      <c r="SZV15" s="10"/>
      <c r="SZX15" s="6" t="s">
        <v>1337</v>
      </c>
      <c r="SZY15" s="98" t="s">
        <v>1336</v>
      </c>
      <c r="SZZ15" s="10"/>
      <c r="TAB15" s="6" t="s">
        <v>1337</v>
      </c>
      <c r="TAC15" s="98" t="s">
        <v>1336</v>
      </c>
      <c r="TAD15" s="10"/>
      <c r="TAF15" s="6" t="s">
        <v>1337</v>
      </c>
      <c r="TAG15" s="98" t="s">
        <v>1336</v>
      </c>
      <c r="TAH15" s="10"/>
      <c r="TAJ15" s="6" t="s">
        <v>1337</v>
      </c>
      <c r="TAK15" s="98" t="s">
        <v>1336</v>
      </c>
      <c r="TAL15" s="10"/>
      <c r="TAN15" s="6" t="s">
        <v>1337</v>
      </c>
      <c r="TAO15" s="98" t="s">
        <v>1336</v>
      </c>
      <c r="TAP15" s="10"/>
      <c r="TAR15" s="6" t="s">
        <v>1337</v>
      </c>
      <c r="TAS15" s="98" t="s">
        <v>1336</v>
      </c>
      <c r="TAT15" s="10"/>
      <c r="TAV15" s="6" t="s">
        <v>1337</v>
      </c>
      <c r="TAW15" s="98" t="s">
        <v>1336</v>
      </c>
      <c r="TAX15" s="10"/>
      <c r="TAZ15" s="6" t="s">
        <v>1337</v>
      </c>
      <c r="TBA15" s="98" t="s">
        <v>1336</v>
      </c>
      <c r="TBB15" s="10"/>
      <c r="TBD15" s="6" t="s">
        <v>1337</v>
      </c>
      <c r="TBE15" s="98" t="s">
        <v>1336</v>
      </c>
      <c r="TBF15" s="10"/>
      <c r="TBH15" s="6" t="s">
        <v>1337</v>
      </c>
      <c r="TBI15" s="98" t="s">
        <v>1336</v>
      </c>
      <c r="TBJ15" s="10"/>
      <c r="TBL15" s="6" t="s">
        <v>1337</v>
      </c>
      <c r="TBM15" s="98" t="s">
        <v>1336</v>
      </c>
      <c r="TBN15" s="10"/>
      <c r="TBP15" s="6" t="s">
        <v>1337</v>
      </c>
      <c r="TBQ15" s="98" t="s">
        <v>1336</v>
      </c>
      <c r="TBR15" s="10"/>
      <c r="TBT15" s="6" t="s">
        <v>1337</v>
      </c>
      <c r="TBU15" s="98" t="s">
        <v>1336</v>
      </c>
      <c r="TBV15" s="10"/>
      <c r="TBX15" s="6" t="s">
        <v>1337</v>
      </c>
      <c r="TBY15" s="98" t="s">
        <v>1336</v>
      </c>
      <c r="TBZ15" s="10"/>
      <c r="TCB15" s="6" t="s">
        <v>1337</v>
      </c>
      <c r="TCC15" s="98" t="s">
        <v>1336</v>
      </c>
      <c r="TCD15" s="10"/>
      <c r="TCF15" s="6" t="s">
        <v>1337</v>
      </c>
      <c r="TCG15" s="98" t="s">
        <v>1336</v>
      </c>
      <c r="TCH15" s="10"/>
      <c r="TCJ15" s="6" t="s">
        <v>1337</v>
      </c>
      <c r="TCK15" s="98" t="s">
        <v>1336</v>
      </c>
      <c r="TCL15" s="10"/>
      <c r="TCN15" s="6" t="s">
        <v>1337</v>
      </c>
      <c r="TCO15" s="98" t="s">
        <v>1336</v>
      </c>
      <c r="TCP15" s="10"/>
      <c r="TCR15" s="6" t="s">
        <v>1337</v>
      </c>
      <c r="TCS15" s="98" t="s">
        <v>1336</v>
      </c>
      <c r="TCT15" s="10"/>
      <c r="TCV15" s="6" t="s">
        <v>1337</v>
      </c>
      <c r="TCW15" s="98" t="s">
        <v>1336</v>
      </c>
      <c r="TCX15" s="10"/>
      <c r="TCZ15" s="6" t="s">
        <v>1337</v>
      </c>
      <c r="TDA15" s="98" t="s">
        <v>1336</v>
      </c>
      <c r="TDB15" s="10"/>
      <c r="TDD15" s="6" t="s">
        <v>1337</v>
      </c>
      <c r="TDE15" s="98" t="s">
        <v>1336</v>
      </c>
      <c r="TDF15" s="10"/>
      <c r="TDH15" s="6" t="s">
        <v>1337</v>
      </c>
      <c r="TDI15" s="98" t="s">
        <v>1336</v>
      </c>
      <c r="TDJ15" s="10"/>
      <c r="TDL15" s="6" t="s">
        <v>1337</v>
      </c>
      <c r="TDM15" s="98" t="s">
        <v>1336</v>
      </c>
      <c r="TDN15" s="10"/>
      <c r="TDP15" s="6" t="s">
        <v>1337</v>
      </c>
      <c r="TDQ15" s="98" t="s">
        <v>1336</v>
      </c>
      <c r="TDR15" s="10"/>
      <c r="TDT15" s="6" t="s">
        <v>1337</v>
      </c>
      <c r="TDU15" s="98" t="s">
        <v>1336</v>
      </c>
      <c r="TDV15" s="10"/>
      <c r="TDX15" s="6" t="s">
        <v>1337</v>
      </c>
      <c r="TDY15" s="98" t="s">
        <v>1336</v>
      </c>
      <c r="TDZ15" s="10"/>
      <c r="TEB15" s="6" t="s">
        <v>1337</v>
      </c>
      <c r="TEC15" s="98" t="s">
        <v>1336</v>
      </c>
      <c r="TED15" s="10"/>
      <c r="TEF15" s="6" t="s">
        <v>1337</v>
      </c>
      <c r="TEG15" s="98" t="s">
        <v>1336</v>
      </c>
      <c r="TEH15" s="10"/>
      <c r="TEJ15" s="6" t="s">
        <v>1337</v>
      </c>
      <c r="TEK15" s="98" t="s">
        <v>1336</v>
      </c>
      <c r="TEL15" s="10"/>
      <c r="TEN15" s="6" t="s">
        <v>1337</v>
      </c>
      <c r="TEO15" s="98" t="s">
        <v>1336</v>
      </c>
      <c r="TEP15" s="10"/>
      <c r="TER15" s="6" t="s">
        <v>1337</v>
      </c>
      <c r="TES15" s="98" t="s">
        <v>1336</v>
      </c>
      <c r="TET15" s="10"/>
      <c r="TEV15" s="6" t="s">
        <v>1337</v>
      </c>
      <c r="TEW15" s="98" t="s">
        <v>1336</v>
      </c>
      <c r="TEX15" s="10"/>
      <c r="TEZ15" s="6" t="s">
        <v>1337</v>
      </c>
      <c r="TFA15" s="98" t="s">
        <v>1336</v>
      </c>
      <c r="TFB15" s="10"/>
      <c r="TFD15" s="6" t="s">
        <v>1337</v>
      </c>
      <c r="TFE15" s="98" t="s">
        <v>1336</v>
      </c>
      <c r="TFF15" s="10"/>
      <c r="TFH15" s="6" t="s">
        <v>1337</v>
      </c>
      <c r="TFI15" s="98" t="s">
        <v>1336</v>
      </c>
      <c r="TFJ15" s="10"/>
      <c r="TFL15" s="6" t="s">
        <v>1337</v>
      </c>
      <c r="TFM15" s="98" t="s">
        <v>1336</v>
      </c>
      <c r="TFN15" s="10"/>
      <c r="TFP15" s="6" t="s">
        <v>1337</v>
      </c>
      <c r="TFQ15" s="98" t="s">
        <v>1336</v>
      </c>
      <c r="TFR15" s="10"/>
      <c r="TFT15" s="6" t="s">
        <v>1337</v>
      </c>
      <c r="TFU15" s="98" t="s">
        <v>1336</v>
      </c>
      <c r="TFV15" s="10"/>
      <c r="TFX15" s="6" t="s">
        <v>1337</v>
      </c>
      <c r="TFY15" s="98" t="s">
        <v>1336</v>
      </c>
      <c r="TFZ15" s="10"/>
      <c r="TGB15" s="6" t="s">
        <v>1337</v>
      </c>
      <c r="TGC15" s="98" t="s">
        <v>1336</v>
      </c>
      <c r="TGD15" s="10"/>
      <c r="TGF15" s="6" t="s">
        <v>1337</v>
      </c>
      <c r="TGG15" s="98" t="s">
        <v>1336</v>
      </c>
      <c r="TGH15" s="10"/>
      <c r="TGJ15" s="6" t="s">
        <v>1337</v>
      </c>
      <c r="TGK15" s="98" t="s">
        <v>1336</v>
      </c>
      <c r="TGL15" s="10"/>
      <c r="TGN15" s="6" t="s">
        <v>1337</v>
      </c>
      <c r="TGO15" s="98" t="s">
        <v>1336</v>
      </c>
      <c r="TGP15" s="10"/>
      <c r="TGR15" s="6" t="s">
        <v>1337</v>
      </c>
      <c r="TGS15" s="98" t="s">
        <v>1336</v>
      </c>
      <c r="TGT15" s="10"/>
      <c r="TGV15" s="6" t="s">
        <v>1337</v>
      </c>
      <c r="TGW15" s="98" t="s">
        <v>1336</v>
      </c>
      <c r="TGX15" s="10"/>
      <c r="TGZ15" s="6" t="s">
        <v>1337</v>
      </c>
      <c r="THA15" s="98" t="s">
        <v>1336</v>
      </c>
      <c r="THB15" s="10"/>
      <c r="THD15" s="6" t="s">
        <v>1337</v>
      </c>
      <c r="THE15" s="98" t="s">
        <v>1336</v>
      </c>
      <c r="THF15" s="10"/>
      <c r="THH15" s="6" t="s">
        <v>1337</v>
      </c>
      <c r="THI15" s="98" t="s">
        <v>1336</v>
      </c>
      <c r="THJ15" s="10"/>
      <c r="THL15" s="6" t="s">
        <v>1337</v>
      </c>
      <c r="THM15" s="98" t="s">
        <v>1336</v>
      </c>
      <c r="THN15" s="10"/>
      <c r="THP15" s="6" t="s">
        <v>1337</v>
      </c>
      <c r="THQ15" s="98" t="s">
        <v>1336</v>
      </c>
      <c r="THR15" s="10"/>
      <c r="THT15" s="6" t="s">
        <v>1337</v>
      </c>
      <c r="THU15" s="98" t="s">
        <v>1336</v>
      </c>
      <c r="THV15" s="10"/>
      <c r="THX15" s="6" t="s">
        <v>1337</v>
      </c>
      <c r="THY15" s="98" t="s">
        <v>1336</v>
      </c>
      <c r="THZ15" s="10"/>
      <c r="TIB15" s="6" t="s">
        <v>1337</v>
      </c>
      <c r="TIC15" s="98" t="s">
        <v>1336</v>
      </c>
      <c r="TID15" s="10"/>
      <c r="TIF15" s="6" t="s">
        <v>1337</v>
      </c>
      <c r="TIG15" s="98" t="s">
        <v>1336</v>
      </c>
      <c r="TIH15" s="10"/>
      <c r="TIJ15" s="6" t="s">
        <v>1337</v>
      </c>
      <c r="TIK15" s="98" t="s">
        <v>1336</v>
      </c>
      <c r="TIL15" s="10"/>
      <c r="TIN15" s="6" t="s">
        <v>1337</v>
      </c>
      <c r="TIO15" s="98" t="s">
        <v>1336</v>
      </c>
      <c r="TIP15" s="10"/>
      <c r="TIR15" s="6" t="s">
        <v>1337</v>
      </c>
      <c r="TIS15" s="98" t="s">
        <v>1336</v>
      </c>
      <c r="TIT15" s="10"/>
      <c r="TIV15" s="6" t="s">
        <v>1337</v>
      </c>
      <c r="TIW15" s="98" t="s">
        <v>1336</v>
      </c>
      <c r="TIX15" s="10"/>
      <c r="TIZ15" s="6" t="s">
        <v>1337</v>
      </c>
      <c r="TJA15" s="98" t="s">
        <v>1336</v>
      </c>
      <c r="TJB15" s="10"/>
      <c r="TJD15" s="6" t="s">
        <v>1337</v>
      </c>
      <c r="TJE15" s="98" t="s">
        <v>1336</v>
      </c>
      <c r="TJF15" s="10"/>
      <c r="TJH15" s="6" t="s">
        <v>1337</v>
      </c>
      <c r="TJI15" s="98" t="s">
        <v>1336</v>
      </c>
      <c r="TJJ15" s="10"/>
      <c r="TJL15" s="6" t="s">
        <v>1337</v>
      </c>
      <c r="TJM15" s="98" t="s">
        <v>1336</v>
      </c>
      <c r="TJN15" s="10"/>
      <c r="TJP15" s="6" t="s">
        <v>1337</v>
      </c>
      <c r="TJQ15" s="98" t="s">
        <v>1336</v>
      </c>
      <c r="TJR15" s="10"/>
      <c r="TJT15" s="6" t="s">
        <v>1337</v>
      </c>
      <c r="TJU15" s="98" t="s">
        <v>1336</v>
      </c>
      <c r="TJV15" s="10"/>
      <c r="TJX15" s="6" t="s">
        <v>1337</v>
      </c>
      <c r="TJY15" s="98" t="s">
        <v>1336</v>
      </c>
      <c r="TJZ15" s="10"/>
      <c r="TKB15" s="6" t="s">
        <v>1337</v>
      </c>
      <c r="TKC15" s="98" t="s">
        <v>1336</v>
      </c>
      <c r="TKD15" s="10"/>
      <c r="TKF15" s="6" t="s">
        <v>1337</v>
      </c>
      <c r="TKG15" s="98" t="s">
        <v>1336</v>
      </c>
      <c r="TKH15" s="10"/>
      <c r="TKJ15" s="6" t="s">
        <v>1337</v>
      </c>
      <c r="TKK15" s="98" t="s">
        <v>1336</v>
      </c>
      <c r="TKL15" s="10"/>
      <c r="TKN15" s="6" t="s">
        <v>1337</v>
      </c>
      <c r="TKO15" s="98" t="s">
        <v>1336</v>
      </c>
      <c r="TKP15" s="10"/>
      <c r="TKR15" s="6" t="s">
        <v>1337</v>
      </c>
      <c r="TKS15" s="98" t="s">
        <v>1336</v>
      </c>
      <c r="TKT15" s="10"/>
      <c r="TKV15" s="6" t="s">
        <v>1337</v>
      </c>
      <c r="TKW15" s="98" t="s">
        <v>1336</v>
      </c>
      <c r="TKX15" s="10"/>
      <c r="TKZ15" s="6" t="s">
        <v>1337</v>
      </c>
      <c r="TLA15" s="98" t="s">
        <v>1336</v>
      </c>
      <c r="TLB15" s="10"/>
      <c r="TLD15" s="6" t="s">
        <v>1337</v>
      </c>
      <c r="TLE15" s="98" t="s">
        <v>1336</v>
      </c>
      <c r="TLF15" s="10"/>
      <c r="TLH15" s="6" t="s">
        <v>1337</v>
      </c>
      <c r="TLI15" s="98" t="s">
        <v>1336</v>
      </c>
      <c r="TLJ15" s="10"/>
      <c r="TLL15" s="6" t="s">
        <v>1337</v>
      </c>
      <c r="TLM15" s="98" t="s">
        <v>1336</v>
      </c>
      <c r="TLN15" s="10"/>
      <c r="TLP15" s="6" t="s">
        <v>1337</v>
      </c>
      <c r="TLQ15" s="98" t="s">
        <v>1336</v>
      </c>
      <c r="TLR15" s="10"/>
      <c r="TLT15" s="6" t="s">
        <v>1337</v>
      </c>
      <c r="TLU15" s="98" t="s">
        <v>1336</v>
      </c>
      <c r="TLV15" s="10"/>
      <c r="TLX15" s="6" t="s">
        <v>1337</v>
      </c>
      <c r="TLY15" s="98" t="s">
        <v>1336</v>
      </c>
      <c r="TLZ15" s="10"/>
      <c r="TMB15" s="6" t="s">
        <v>1337</v>
      </c>
      <c r="TMC15" s="98" t="s">
        <v>1336</v>
      </c>
      <c r="TMD15" s="10"/>
      <c r="TMF15" s="6" t="s">
        <v>1337</v>
      </c>
      <c r="TMG15" s="98" t="s">
        <v>1336</v>
      </c>
      <c r="TMH15" s="10"/>
      <c r="TMJ15" s="6" t="s">
        <v>1337</v>
      </c>
      <c r="TMK15" s="98" t="s">
        <v>1336</v>
      </c>
      <c r="TML15" s="10"/>
      <c r="TMN15" s="6" t="s">
        <v>1337</v>
      </c>
      <c r="TMO15" s="98" t="s">
        <v>1336</v>
      </c>
      <c r="TMP15" s="10"/>
      <c r="TMR15" s="6" t="s">
        <v>1337</v>
      </c>
      <c r="TMS15" s="98" t="s">
        <v>1336</v>
      </c>
      <c r="TMT15" s="10"/>
      <c r="TMV15" s="6" t="s">
        <v>1337</v>
      </c>
      <c r="TMW15" s="98" t="s">
        <v>1336</v>
      </c>
      <c r="TMX15" s="10"/>
      <c r="TMZ15" s="6" t="s">
        <v>1337</v>
      </c>
      <c r="TNA15" s="98" t="s">
        <v>1336</v>
      </c>
      <c r="TNB15" s="10"/>
      <c r="TND15" s="6" t="s">
        <v>1337</v>
      </c>
      <c r="TNE15" s="98" t="s">
        <v>1336</v>
      </c>
      <c r="TNF15" s="10"/>
      <c r="TNH15" s="6" t="s">
        <v>1337</v>
      </c>
      <c r="TNI15" s="98" t="s">
        <v>1336</v>
      </c>
      <c r="TNJ15" s="10"/>
      <c r="TNL15" s="6" t="s">
        <v>1337</v>
      </c>
      <c r="TNM15" s="98" t="s">
        <v>1336</v>
      </c>
      <c r="TNN15" s="10"/>
      <c r="TNP15" s="6" t="s">
        <v>1337</v>
      </c>
      <c r="TNQ15" s="98" t="s">
        <v>1336</v>
      </c>
      <c r="TNR15" s="10"/>
      <c r="TNT15" s="6" t="s">
        <v>1337</v>
      </c>
      <c r="TNU15" s="98" t="s">
        <v>1336</v>
      </c>
      <c r="TNV15" s="10"/>
      <c r="TNX15" s="6" t="s">
        <v>1337</v>
      </c>
      <c r="TNY15" s="98" t="s">
        <v>1336</v>
      </c>
      <c r="TNZ15" s="10"/>
      <c r="TOB15" s="6" t="s">
        <v>1337</v>
      </c>
      <c r="TOC15" s="98" t="s">
        <v>1336</v>
      </c>
      <c r="TOD15" s="10"/>
      <c r="TOF15" s="6" t="s">
        <v>1337</v>
      </c>
      <c r="TOG15" s="98" t="s">
        <v>1336</v>
      </c>
      <c r="TOH15" s="10"/>
      <c r="TOJ15" s="6" t="s">
        <v>1337</v>
      </c>
      <c r="TOK15" s="98" t="s">
        <v>1336</v>
      </c>
      <c r="TOL15" s="10"/>
      <c r="TON15" s="6" t="s">
        <v>1337</v>
      </c>
      <c r="TOO15" s="98" t="s">
        <v>1336</v>
      </c>
      <c r="TOP15" s="10"/>
      <c r="TOR15" s="6" t="s">
        <v>1337</v>
      </c>
      <c r="TOS15" s="98" t="s">
        <v>1336</v>
      </c>
      <c r="TOT15" s="10"/>
      <c r="TOV15" s="6" t="s">
        <v>1337</v>
      </c>
      <c r="TOW15" s="98" t="s">
        <v>1336</v>
      </c>
      <c r="TOX15" s="10"/>
      <c r="TOZ15" s="6" t="s">
        <v>1337</v>
      </c>
      <c r="TPA15" s="98" t="s">
        <v>1336</v>
      </c>
      <c r="TPB15" s="10"/>
      <c r="TPD15" s="6" t="s">
        <v>1337</v>
      </c>
      <c r="TPE15" s="98" t="s">
        <v>1336</v>
      </c>
      <c r="TPF15" s="10"/>
      <c r="TPH15" s="6" t="s">
        <v>1337</v>
      </c>
      <c r="TPI15" s="98" t="s">
        <v>1336</v>
      </c>
      <c r="TPJ15" s="10"/>
      <c r="TPL15" s="6" t="s">
        <v>1337</v>
      </c>
      <c r="TPM15" s="98" t="s">
        <v>1336</v>
      </c>
      <c r="TPN15" s="10"/>
      <c r="TPP15" s="6" t="s">
        <v>1337</v>
      </c>
      <c r="TPQ15" s="98" t="s">
        <v>1336</v>
      </c>
      <c r="TPR15" s="10"/>
      <c r="TPT15" s="6" t="s">
        <v>1337</v>
      </c>
      <c r="TPU15" s="98" t="s">
        <v>1336</v>
      </c>
      <c r="TPV15" s="10"/>
      <c r="TPX15" s="6" t="s">
        <v>1337</v>
      </c>
      <c r="TPY15" s="98" t="s">
        <v>1336</v>
      </c>
      <c r="TPZ15" s="10"/>
      <c r="TQB15" s="6" t="s">
        <v>1337</v>
      </c>
      <c r="TQC15" s="98" t="s">
        <v>1336</v>
      </c>
      <c r="TQD15" s="10"/>
      <c r="TQF15" s="6" t="s">
        <v>1337</v>
      </c>
      <c r="TQG15" s="98" t="s">
        <v>1336</v>
      </c>
      <c r="TQH15" s="10"/>
      <c r="TQJ15" s="6" t="s">
        <v>1337</v>
      </c>
      <c r="TQK15" s="98" t="s">
        <v>1336</v>
      </c>
      <c r="TQL15" s="10"/>
      <c r="TQN15" s="6" t="s">
        <v>1337</v>
      </c>
      <c r="TQO15" s="98" t="s">
        <v>1336</v>
      </c>
      <c r="TQP15" s="10"/>
      <c r="TQR15" s="6" t="s">
        <v>1337</v>
      </c>
      <c r="TQS15" s="98" t="s">
        <v>1336</v>
      </c>
      <c r="TQT15" s="10"/>
      <c r="TQV15" s="6" t="s">
        <v>1337</v>
      </c>
      <c r="TQW15" s="98" t="s">
        <v>1336</v>
      </c>
      <c r="TQX15" s="10"/>
      <c r="TQZ15" s="6" t="s">
        <v>1337</v>
      </c>
      <c r="TRA15" s="98" t="s">
        <v>1336</v>
      </c>
      <c r="TRB15" s="10"/>
      <c r="TRD15" s="6" t="s">
        <v>1337</v>
      </c>
      <c r="TRE15" s="98" t="s">
        <v>1336</v>
      </c>
      <c r="TRF15" s="10"/>
      <c r="TRH15" s="6" t="s">
        <v>1337</v>
      </c>
      <c r="TRI15" s="98" t="s">
        <v>1336</v>
      </c>
      <c r="TRJ15" s="10"/>
      <c r="TRL15" s="6" t="s">
        <v>1337</v>
      </c>
      <c r="TRM15" s="98" t="s">
        <v>1336</v>
      </c>
      <c r="TRN15" s="10"/>
      <c r="TRP15" s="6" t="s">
        <v>1337</v>
      </c>
      <c r="TRQ15" s="98" t="s">
        <v>1336</v>
      </c>
      <c r="TRR15" s="10"/>
      <c r="TRT15" s="6" t="s">
        <v>1337</v>
      </c>
      <c r="TRU15" s="98" t="s">
        <v>1336</v>
      </c>
      <c r="TRV15" s="10"/>
      <c r="TRX15" s="6" t="s">
        <v>1337</v>
      </c>
      <c r="TRY15" s="98" t="s">
        <v>1336</v>
      </c>
      <c r="TRZ15" s="10"/>
      <c r="TSB15" s="6" t="s">
        <v>1337</v>
      </c>
      <c r="TSC15" s="98" t="s">
        <v>1336</v>
      </c>
      <c r="TSD15" s="10"/>
      <c r="TSF15" s="6" t="s">
        <v>1337</v>
      </c>
      <c r="TSG15" s="98" t="s">
        <v>1336</v>
      </c>
      <c r="TSH15" s="10"/>
      <c r="TSJ15" s="6" t="s">
        <v>1337</v>
      </c>
      <c r="TSK15" s="98" t="s">
        <v>1336</v>
      </c>
      <c r="TSL15" s="10"/>
      <c r="TSN15" s="6" t="s">
        <v>1337</v>
      </c>
      <c r="TSO15" s="98" t="s">
        <v>1336</v>
      </c>
      <c r="TSP15" s="10"/>
      <c r="TSR15" s="6" t="s">
        <v>1337</v>
      </c>
      <c r="TSS15" s="98" t="s">
        <v>1336</v>
      </c>
      <c r="TST15" s="10"/>
      <c r="TSV15" s="6" t="s">
        <v>1337</v>
      </c>
      <c r="TSW15" s="98" t="s">
        <v>1336</v>
      </c>
      <c r="TSX15" s="10"/>
      <c r="TSZ15" s="6" t="s">
        <v>1337</v>
      </c>
      <c r="TTA15" s="98" t="s">
        <v>1336</v>
      </c>
      <c r="TTB15" s="10"/>
      <c r="TTD15" s="6" t="s">
        <v>1337</v>
      </c>
      <c r="TTE15" s="98" t="s">
        <v>1336</v>
      </c>
      <c r="TTF15" s="10"/>
      <c r="TTH15" s="6" t="s">
        <v>1337</v>
      </c>
      <c r="TTI15" s="98" t="s">
        <v>1336</v>
      </c>
      <c r="TTJ15" s="10"/>
      <c r="TTL15" s="6" t="s">
        <v>1337</v>
      </c>
      <c r="TTM15" s="98" t="s">
        <v>1336</v>
      </c>
      <c r="TTN15" s="10"/>
      <c r="TTP15" s="6" t="s">
        <v>1337</v>
      </c>
      <c r="TTQ15" s="98" t="s">
        <v>1336</v>
      </c>
      <c r="TTR15" s="10"/>
      <c r="TTT15" s="6" t="s">
        <v>1337</v>
      </c>
      <c r="TTU15" s="98" t="s">
        <v>1336</v>
      </c>
      <c r="TTV15" s="10"/>
      <c r="TTX15" s="6" t="s">
        <v>1337</v>
      </c>
      <c r="TTY15" s="98" t="s">
        <v>1336</v>
      </c>
      <c r="TTZ15" s="10"/>
      <c r="TUB15" s="6" t="s">
        <v>1337</v>
      </c>
      <c r="TUC15" s="98" t="s">
        <v>1336</v>
      </c>
      <c r="TUD15" s="10"/>
      <c r="TUF15" s="6" t="s">
        <v>1337</v>
      </c>
      <c r="TUG15" s="98" t="s">
        <v>1336</v>
      </c>
      <c r="TUH15" s="10"/>
      <c r="TUJ15" s="6" t="s">
        <v>1337</v>
      </c>
      <c r="TUK15" s="98" t="s">
        <v>1336</v>
      </c>
      <c r="TUL15" s="10"/>
      <c r="TUN15" s="6" t="s">
        <v>1337</v>
      </c>
      <c r="TUO15" s="98" t="s">
        <v>1336</v>
      </c>
      <c r="TUP15" s="10"/>
      <c r="TUR15" s="6" t="s">
        <v>1337</v>
      </c>
      <c r="TUS15" s="98" t="s">
        <v>1336</v>
      </c>
      <c r="TUT15" s="10"/>
      <c r="TUV15" s="6" t="s">
        <v>1337</v>
      </c>
      <c r="TUW15" s="98" t="s">
        <v>1336</v>
      </c>
      <c r="TUX15" s="10"/>
      <c r="TUZ15" s="6" t="s">
        <v>1337</v>
      </c>
      <c r="TVA15" s="98" t="s">
        <v>1336</v>
      </c>
      <c r="TVB15" s="10"/>
      <c r="TVD15" s="6" t="s">
        <v>1337</v>
      </c>
      <c r="TVE15" s="98" t="s">
        <v>1336</v>
      </c>
      <c r="TVF15" s="10"/>
      <c r="TVH15" s="6" t="s">
        <v>1337</v>
      </c>
      <c r="TVI15" s="98" t="s">
        <v>1336</v>
      </c>
      <c r="TVJ15" s="10"/>
      <c r="TVL15" s="6" t="s">
        <v>1337</v>
      </c>
      <c r="TVM15" s="98" t="s">
        <v>1336</v>
      </c>
      <c r="TVN15" s="10"/>
      <c r="TVP15" s="6" t="s">
        <v>1337</v>
      </c>
      <c r="TVQ15" s="98" t="s">
        <v>1336</v>
      </c>
      <c r="TVR15" s="10"/>
      <c r="TVT15" s="6" t="s">
        <v>1337</v>
      </c>
      <c r="TVU15" s="98" t="s">
        <v>1336</v>
      </c>
      <c r="TVV15" s="10"/>
      <c r="TVX15" s="6" t="s">
        <v>1337</v>
      </c>
      <c r="TVY15" s="98" t="s">
        <v>1336</v>
      </c>
      <c r="TVZ15" s="10"/>
      <c r="TWB15" s="6" t="s">
        <v>1337</v>
      </c>
      <c r="TWC15" s="98" t="s">
        <v>1336</v>
      </c>
      <c r="TWD15" s="10"/>
      <c r="TWF15" s="6" t="s">
        <v>1337</v>
      </c>
      <c r="TWG15" s="98" t="s">
        <v>1336</v>
      </c>
      <c r="TWH15" s="10"/>
      <c r="TWJ15" s="6" t="s">
        <v>1337</v>
      </c>
      <c r="TWK15" s="98" t="s">
        <v>1336</v>
      </c>
      <c r="TWL15" s="10"/>
      <c r="TWN15" s="6" t="s">
        <v>1337</v>
      </c>
      <c r="TWO15" s="98" t="s">
        <v>1336</v>
      </c>
      <c r="TWP15" s="10"/>
      <c r="TWR15" s="6" t="s">
        <v>1337</v>
      </c>
      <c r="TWS15" s="98" t="s">
        <v>1336</v>
      </c>
      <c r="TWT15" s="10"/>
      <c r="TWV15" s="6" t="s">
        <v>1337</v>
      </c>
      <c r="TWW15" s="98" t="s">
        <v>1336</v>
      </c>
      <c r="TWX15" s="10"/>
      <c r="TWZ15" s="6" t="s">
        <v>1337</v>
      </c>
      <c r="TXA15" s="98" t="s">
        <v>1336</v>
      </c>
      <c r="TXB15" s="10"/>
      <c r="TXD15" s="6" t="s">
        <v>1337</v>
      </c>
      <c r="TXE15" s="98" t="s">
        <v>1336</v>
      </c>
      <c r="TXF15" s="10"/>
      <c r="TXH15" s="6" t="s">
        <v>1337</v>
      </c>
      <c r="TXI15" s="98" t="s">
        <v>1336</v>
      </c>
      <c r="TXJ15" s="10"/>
      <c r="TXL15" s="6" t="s">
        <v>1337</v>
      </c>
      <c r="TXM15" s="98" t="s">
        <v>1336</v>
      </c>
      <c r="TXN15" s="10"/>
      <c r="TXP15" s="6" t="s">
        <v>1337</v>
      </c>
      <c r="TXQ15" s="98" t="s">
        <v>1336</v>
      </c>
      <c r="TXR15" s="10"/>
      <c r="TXT15" s="6" t="s">
        <v>1337</v>
      </c>
      <c r="TXU15" s="98" t="s">
        <v>1336</v>
      </c>
      <c r="TXV15" s="10"/>
      <c r="TXX15" s="6" t="s">
        <v>1337</v>
      </c>
      <c r="TXY15" s="98" t="s">
        <v>1336</v>
      </c>
      <c r="TXZ15" s="10"/>
      <c r="TYB15" s="6" t="s">
        <v>1337</v>
      </c>
      <c r="TYC15" s="98" t="s">
        <v>1336</v>
      </c>
      <c r="TYD15" s="10"/>
      <c r="TYF15" s="6" t="s">
        <v>1337</v>
      </c>
      <c r="TYG15" s="98" t="s">
        <v>1336</v>
      </c>
      <c r="TYH15" s="10"/>
      <c r="TYJ15" s="6" t="s">
        <v>1337</v>
      </c>
      <c r="TYK15" s="98" t="s">
        <v>1336</v>
      </c>
      <c r="TYL15" s="10"/>
      <c r="TYN15" s="6" t="s">
        <v>1337</v>
      </c>
      <c r="TYO15" s="98" t="s">
        <v>1336</v>
      </c>
      <c r="TYP15" s="10"/>
      <c r="TYR15" s="6" t="s">
        <v>1337</v>
      </c>
      <c r="TYS15" s="98" t="s">
        <v>1336</v>
      </c>
      <c r="TYT15" s="10"/>
      <c r="TYV15" s="6" t="s">
        <v>1337</v>
      </c>
      <c r="TYW15" s="98" t="s">
        <v>1336</v>
      </c>
      <c r="TYX15" s="10"/>
      <c r="TYZ15" s="6" t="s">
        <v>1337</v>
      </c>
      <c r="TZA15" s="98" t="s">
        <v>1336</v>
      </c>
      <c r="TZB15" s="10"/>
      <c r="TZD15" s="6" t="s">
        <v>1337</v>
      </c>
      <c r="TZE15" s="98" t="s">
        <v>1336</v>
      </c>
      <c r="TZF15" s="10"/>
      <c r="TZH15" s="6" t="s">
        <v>1337</v>
      </c>
      <c r="TZI15" s="98" t="s">
        <v>1336</v>
      </c>
      <c r="TZJ15" s="10"/>
      <c r="TZL15" s="6" t="s">
        <v>1337</v>
      </c>
      <c r="TZM15" s="98" t="s">
        <v>1336</v>
      </c>
      <c r="TZN15" s="10"/>
      <c r="TZP15" s="6" t="s">
        <v>1337</v>
      </c>
      <c r="TZQ15" s="98" t="s">
        <v>1336</v>
      </c>
      <c r="TZR15" s="10"/>
      <c r="TZT15" s="6" t="s">
        <v>1337</v>
      </c>
      <c r="TZU15" s="98" t="s">
        <v>1336</v>
      </c>
      <c r="TZV15" s="10"/>
      <c r="TZX15" s="6" t="s">
        <v>1337</v>
      </c>
      <c r="TZY15" s="98" t="s">
        <v>1336</v>
      </c>
      <c r="TZZ15" s="10"/>
      <c r="UAB15" s="6" t="s">
        <v>1337</v>
      </c>
      <c r="UAC15" s="98" t="s">
        <v>1336</v>
      </c>
      <c r="UAD15" s="10"/>
      <c r="UAF15" s="6" t="s">
        <v>1337</v>
      </c>
      <c r="UAG15" s="98" t="s">
        <v>1336</v>
      </c>
      <c r="UAH15" s="10"/>
      <c r="UAJ15" s="6" t="s">
        <v>1337</v>
      </c>
      <c r="UAK15" s="98" t="s">
        <v>1336</v>
      </c>
      <c r="UAL15" s="10"/>
      <c r="UAN15" s="6" t="s">
        <v>1337</v>
      </c>
      <c r="UAO15" s="98" t="s">
        <v>1336</v>
      </c>
      <c r="UAP15" s="10"/>
      <c r="UAR15" s="6" t="s">
        <v>1337</v>
      </c>
      <c r="UAS15" s="98" t="s">
        <v>1336</v>
      </c>
      <c r="UAT15" s="10"/>
      <c r="UAV15" s="6" t="s">
        <v>1337</v>
      </c>
      <c r="UAW15" s="98" t="s">
        <v>1336</v>
      </c>
      <c r="UAX15" s="10"/>
      <c r="UAZ15" s="6" t="s">
        <v>1337</v>
      </c>
      <c r="UBA15" s="98" t="s">
        <v>1336</v>
      </c>
      <c r="UBB15" s="10"/>
      <c r="UBD15" s="6" t="s">
        <v>1337</v>
      </c>
      <c r="UBE15" s="98" t="s">
        <v>1336</v>
      </c>
      <c r="UBF15" s="10"/>
      <c r="UBH15" s="6" t="s">
        <v>1337</v>
      </c>
      <c r="UBI15" s="98" t="s">
        <v>1336</v>
      </c>
      <c r="UBJ15" s="10"/>
      <c r="UBL15" s="6" t="s">
        <v>1337</v>
      </c>
      <c r="UBM15" s="98" t="s">
        <v>1336</v>
      </c>
      <c r="UBN15" s="10"/>
      <c r="UBP15" s="6" t="s">
        <v>1337</v>
      </c>
      <c r="UBQ15" s="98" t="s">
        <v>1336</v>
      </c>
      <c r="UBR15" s="10"/>
      <c r="UBT15" s="6" t="s">
        <v>1337</v>
      </c>
      <c r="UBU15" s="98" t="s">
        <v>1336</v>
      </c>
      <c r="UBV15" s="10"/>
      <c r="UBX15" s="6" t="s">
        <v>1337</v>
      </c>
      <c r="UBY15" s="98" t="s">
        <v>1336</v>
      </c>
      <c r="UBZ15" s="10"/>
      <c r="UCB15" s="6" t="s">
        <v>1337</v>
      </c>
      <c r="UCC15" s="98" t="s">
        <v>1336</v>
      </c>
      <c r="UCD15" s="10"/>
      <c r="UCF15" s="6" t="s">
        <v>1337</v>
      </c>
      <c r="UCG15" s="98" t="s">
        <v>1336</v>
      </c>
      <c r="UCH15" s="10"/>
      <c r="UCJ15" s="6" t="s">
        <v>1337</v>
      </c>
      <c r="UCK15" s="98" t="s">
        <v>1336</v>
      </c>
      <c r="UCL15" s="10"/>
      <c r="UCN15" s="6" t="s">
        <v>1337</v>
      </c>
      <c r="UCO15" s="98" t="s">
        <v>1336</v>
      </c>
      <c r="UCP15" s="10"/>
      <c r="UCR15" s="6" t="s">
        <v>1337</v>
      </c>
      <c r="UCS15" s="98" t="s">
        <v>1336</v>
      </c>
      <c r="UCT15" s="10"/>
      <c r="UCV15" s="6" t="s">
        <v>1337</v>
      </c>
      <c r="UCW15" s="98" t="s">
        <v>1336</v>
      </c>
      <c r="UCX15" s="10"/>
      <c r="UCZ15" s="6" t="s">
        <v>1337</v>
      </c>
      <c r="UDA15" s="98" t="s">
        <v>1336</v>
      </c>
      <c r="UDB15" s="10"/>
      <c r="UDD15" s="6" t="s">
        <v>1337</v>
      </c>
      <c r="UDE15" s="98" t="s">
        <v>1336</v>
      </c>
      <c r="UDF15" s="10"/>
      <c r="UDH15" s="6" t="s">
        <v>1337</v>
      </c>
      <c r="UDI15" s="98" t="s">
        <v>1336</v>
      </c>
      <c r="UDJ15" s="10"/>
      <c r="UDL15" s="6" t="s">
        <v>1337</v>
      </c>
      <c r="UDM15" s="98" t="s">
        <v>1336</v>
      </c>
      <c r="UDN15" s="10"/>
      <c r="UDP15" s="6" t="s">
        <v>1337</v>
      </c>
      <c r="UDQ15" s="98" t="s">
        <v>1336</v>
      </c>
      <c r="UDR15" s="10"/>
      <c r="UDT15" s="6" t="s">
        <v>1337</v>
      </c>
      <c r="UDU15" s="98" t="s">
        <v>1336</v>
      </c>
      <c r="UDV15" s="10"/>
      <c r="UDX15" s="6" t="s">
        <v>1337</v>
      </c>
      <c r="UDY15" s="98" t="s">
        <v>1336</v>
      </c>
      <c r="UDZ15" s="10"/>
      <c r="UEB15" s="6" t="s">
        <v>1337</v>
      </c>
      <c r="UEC15" s="98" t="s">
        <v>1336</v>
      </c>
      <c r="UED15" s="10"/>
      <c r="UEF15" s="6" t="s">
        <v>1337</v>
      </c>
      <c r="UEG15" s="98" t="s">
        <v>1336</v>
      </c>
      <c r="UEH15" s="10"/>
      <c r="UEJ15" s="6" t="s">
        <v>1337</v>
      </c>
      <c r="UEK15" s="98" t="s">
        <v>1336</v>
      </c>
      <c r="UEL15" s="10"/>
      <c r="UEN15" s="6" t="s">
        <v>1337</v>
      </c>
      <c r="UEO15" s="98" t="s">
        <v>1336</v>
      </c>
      <c r="UEP15" s="10"/>
      <c r="UER15" s="6" t="s">
        <v>1337</v>
      </c>
      <c r="UES15" s="98" t="s">
        <v>1336</v>
      </c>
      <c r="UET15" s="10"/>
      <c r="UEV15" s="6" t="s">
        <v>1337</v>
      </c>
      <c r="UEW15" s="98" t="s">
        <v>1336</v>
      </c>
      <c r="UEX15" s="10"/>
      <c r="UEZ15" s="6" t="s">
        <v>1337</v>
      </c>
      <c r="UFA15" s="98" t="s">
        <v>1336</v>
      </c>
      <c r="UFB15" s="10"/>
      <c r="UFD15" s="6" t="s">
        <v>1337</v>
      </c>
      <c r="UFE15" s="98" t="s">
        <v>1336</v>
      </c>
      <c r="UFF15" s="10"/>
      <c r="UFH15" s="6" t="s">
        <v>1337</v>
      </c>
      <c r="UFI15" s="98" t="s">
        <v>1336</v>
      </c>
      <c r="UFJ15" s="10"/>
      <c r="UFL15" s="6" t="s">
        <v>1337</v>
      </c>
      <c r="UFM15" s="98" t="s">
        <v>1336</v>
      </c>
      <c r="UFN15" s="10"/>
      <c r="UFP15" s="6" t="s">
        <v>1337</v>
      </c>
      <c r="UFQ15" s="98" t="s">
        <v>1336</v>
      </c>
      <c r="UFR15" s="10"/>
      <c r="UFT15" s="6" t="s">
        <v>1337</v>
      </c>
      <c r="UFU15" s="98" t="s">
        <v>1336</v>
      </c>
      <c r="UFV15" s="10"/>
      <c r="UFX15" s="6" t="s">
        <v>1337</v>
      </c>
      <c r="UFY15" s="98" t="s">
        <v>1336</v>
      </c>
      <c r="UFZ15" s="10"/>
      <c r="UGB15" s="6" t="s">
        <v>1337</v>
      </c>
      <c r="UGC15" s="98" t="s">
        <v>1336</v>
      </c>
      <c r="UGD15" s="10"/>
      <c r="UGF15" s="6" t="s">
        <v>1337</v>
      </c>
      <c r="UGG15" s="98" t="s">
        <v>1336</v>
      </c>
      <c r="UGH15" s="10"/>
      <c r="UGJ15" s="6" t="s">
        <v>1337</v>
      </c>
      <c r="UGK15" s="98" t="s">
        <v>1336</v>
      </c>
      <c r="UGL15" s="10"/>
      <c r="UGN15" s="6" t="s">
        <v>1337</v>
      </c>
      <c r="UGO15" s="98" t="s">
        <v>1336</v>
      </c>
      <c r="UGP15" s="10"/>
      <c r="UGR15" s="6" t="s">
        <v>1337</v>
      </c>
      <c r="UGS15" s="98" t="s">
        <v>1336</v>
      </c>
      <c r="UGT15" s="10"/>
      <c r="UGV15" s="6" t="s">
        <v>1337</v>
      </c>
      <c r="UGW15" s="98" t="s">
        <v>1336</v>
      </c>
      <c r="UGX15" s="10"/>
      <c r="UGZ15" s="6" t="s">
        <v>1337</v>
      </c>
      <c r="UHA15" s="98" t="s">
        <v>1336</v>
      </c>
      <c r="UHB15" s="10"/>
      <c r="UHD15" s="6" t="s">
        <v>1337</v>
      </c>
      <c r="UHE15" s="98" t="s">
        <v>1336</v>
      </c>
      <c r="UHF15" s="10"/>
      <c r="UHH15" s="6" t="s">
        <v>1337</v>
      </c>
      <c r="UHI15" s="98" t="s">
        <v>1336</v>
      </c>
      <c r="UHJ15" s="10"/>
      <c r="UHL15" s="6" t="s">
        <v>1337</v>
      </c>
      <c r="UHM15" s="98" t="s">
        <v>1336</v>
      </c>
      <c r="UHN15" s="10"/>
      <c r="UHP15" s="6" t="s">
        <v>1337</v>
      </c>
      <c r="UHQ15" s="98" t="s">
        <v>1336</v>
      </c>
      <c r="UHR15" s="10"/>
      <c r="UHT15" s="6" t="s">
        <v>1337</v>
      </c>
      <c r="UHU15" s="98" t="s">
        <v>1336</v>
      </c>
      <c r="UHV15" s="10"/>
      <c r="UHX15" s="6" t="s">
        <v>1337</v>
      </c>
      <c r="UHY15" s="98" t="s">
        <v>1336</v>
      </c>
      <c r="UHZ15" s="10"/>
      <c r="UIB15" s="6" t="s">
        <v>1337</v>
      </c>
      <c r="UIC15" s="98" t="s">
        <v>1336</v>
      </c>
      <c r="UID15" s="10"/>
      <c r="UIF15" s="6" t="s">
        <v>1337</v>
      </c>
      <c r="UIG15" s="98" t="s">
        <v>1336</v>
      </c>
      <c r="UIH15" s="10"/>
      <c r="UIJ15" s="6" t="s">
        <v>1337</v>
      </c>
      <c r="UIK15" s="98" t="s">
        <v>1336</v>
      </c>
      <c r="UIL15" s="10"/>
      <c r="UIN15" s="6" t="s">
        <v>1337</v>
      </c>
      <c r="UIO15" s="98" t="s">
        <v>1336</v>
      </c>
      <c r="UIP15" s="10"/>
      <c r="UIR15" s="6" t="s">
        <v>1337</v>
      </c>
      <c r="UIS15" s="98" t="s">
        <v>1336</v>
      </c>
      <c r="UIT15" s="10"/>
      <c r="UIV15" s="6" t="s">
        <v>1337</v>
      </c>
      <c r="UIW15" s="98" t="s">
        <v>1336</v>
      </c>
      <c r="UIX15" s="10"/>
      <c r="UIZ15" s="6" t="s">
        <v>1337</v>
      </c>
      <c r="UJA15" s="98" t="s">
        <v>1336</v>
      </c>
      <c r="UJB15" s="10"/>
      <c r="UJD15" s="6" t="s">
        <v>1337</v>
      </c>
      <c r="UJE15" s="98" t="s">
        <v>1336</v>
      </c>
      <c r="UJF15" s="10"/>
      <c r="UJH15" s="6" t="s">
        <v>1337</v>
      </c>
      <c r="UJI15" s="98" t="s">
        <v>1336</v>
      </c>
      <c r="UJJ15" s="10"/>
      <c r="UJL15" s="6" t="s">
        <v>1337</v>
      </c>
      <c r="UJM15" s="98" t="s">
        <v>1336</v>
      </c>
      <c r="UJN15" s="10"/>
      <c r="UJP15" s="6" t="s">
        <v>1337</v>
      </c>
      <c r="UJQ15" s="98" t="s">
        <v>1336</v>
      </c>
      <c r="UJR15" s="10"/>
      <c r="UJT15" s="6" t="s">
        <v>1337</v>
      </c>
      <c r="UJU15" s="98" t="s">
        <v>1336</v>
      </c>
      <c r="UJV15" s="10"/>
      <c r="UJX15" s="6" t="s">
        <v>1337</v>
      </c>
      <c r="UJY15" s="98" t="s">
        <v>1336</v>
      </c>
      <c r="UJZ15" s="10"/>
      <c r="UKB15" s="6" t="s">
        <v>1337</v>
      </c>
      <c r="UKC15" s="98" t="s">
        <v>1336</v>
      </c>
      <c r="UKD15" s="10"/>
      <c r="UKF15" s="6" t="s">
        <v>1337</v>
      </c>
      <c r="UKG15" s="98" t="s">
        <v>1336</v>
      </c>
      <c r="UKH15" s="10"/>
      <c r="UKJ15" s="6" t="s">
        <v>1337</v>
      </c>
      <c r="UKK15" s="98" t="s">
        <v>1336</v>
      </c>
      <c r="UKL15" s="10"/>
      <c r="UKN15" s="6" t="s">
        <v>1337</v>
      </c>
      <c r="UKO15" s="98" t="s">
        <v>1336</v>
      </c>
      <c r="UKP15" s="10"/>
      <c r="UKR15" s="6" t="s">
        <v>1337</v>
      </c>
      <c r="UKS15" s="98" t="s">
        <v>1336</v>
      </c>
      <c r="UKT15" s="10"/>
      <c r="UKV15" s="6" t="s">
        <v>1337</v>
      </c>
      <c r="UKW15" s="98" t="s">
        <v>1336</v>
      </c>
      <c r="UKX15" s="10"/>
      <c r="UKZ15" s="6" t="s">
        <v>1337</v>
      </c>
      <c r="ULA15" s="98" t="s">
        <v>1336</v>
      </c>
      <c r="ULB15" s="10"/>
      <c r="ULD15" s="6" t="s">
        <v>1337</v>
      </c>
      <c r="ULE15" s="98" t="s">
        <v>1336</v>
      </c>
      <c r="ULF15" s="10"/>
      <c r="ULH15" s="6" t="s">
        <v>1337</v>
      </c>
      <c r="ULI15" s="98" t="s">
        <v>1336</v>
      </c>
      <c r="ULJ15" s="10"/>
      <c r="ULL15" s="6" t="s">
        <v>1337</v>
      </c>
      <c r="ULM15" s="98" t="s">
        <v>1336</v>
      </c>
      <c r="ULN15" s="10"/>
      <c r="ULP15" s="6" t="s">
        <v>1337</v>
      </c>
      <c r="ULQ15" s="98" t="s">
        <v>1336</v>
      </c>
      <c r="ULR15" s="10"/>
      <c r="ULT15" s="6" t="s">
        <v>1337</v>
      </c>
      <c r="ULU15" s="98" t="s">
        <v>1336</v>
      </c>
      <c r="ULV15" s="10"/>
      <c r="ULX15" s="6" t="s">
        <v>1337</v>
      </c>
      <c r="ULY15" s="98" t="s">
        <v>1336</v>
      </c>
      <c r="ULZ15" s="10"/>
      <c r="UMB15" s="6" t="s">
        <v>1337</v>
      </c>
      <c r="UMC15" s="98" t="s">
        <v>1336</v>
      </c>
      <c r="UMD15" s="10"/>
      <c r="UMF15" s="6" t="s">
        <v>1337</v>
      </c>
      <c r="UMG15" s="98" t="s">
        <v>1336</v>
      </c>
      <c r="UMH15" s="10"/>
      <c r="UMJ15" s="6" t="s">
        <v>1337</v>
      </c>
      <c r="UMK15" s="98" t="s">
        <v>1336</v>
      </c>
      <c r="UML15" s="10"/>
      <c r="UMN15" s="6" t="s">
        <v>1337</v>
      </c>
      <c r="UMO15" s="98" t="s">
        <v>1336</v>
      </c>
      <c r="UMP15" s="10"/>
      <c r="UMR15" s="6" t="s">
        <v>1337</v>
      </c>
      <c r="UMS15" s="98" t="s">
        <v>1336</v>
      </c>
      <c r="UMT15" s="10"/>
      <c r="UMV15" s="6" t="s">
        <v>1337</v>
      </c>
      <c r="UMW15" s="98" t="s">
        <v>1336</v>
      </c>
      <c r="UMX15" s="10"/>
      <c r="UMZ15" s="6" t="s">
        <v>1337</v>
      </c>
      <c r="UNA15" s="98" t="s">
        <v>1336</v>
      </c>
      <c r="UNB15" s="10"/>
      <c r="UND15" s="6" t="s">
        <v>1337</v>
      </c>
      <c r="UNE15" s="98" t="s">
        <v>1336</v>
      </c>
      <c r="UNF15" s="10"/>
      <c r="UNH15" s="6" t="s">
        <v>1337</v>
      </c>
      <c r="UNI15" s="98" t="s">
        <v>1336</v>
      </c>
      <c r="UNJ15" s="10"/>
      <c r="UNL15" s="6" t="s">
        <v>1337</v>
      </c>
      <c r="UNM15" s="98" t="s">
        <v>1336</v>
      </c>
      <c r="UNN15" s="10"/>
      <c r="UNP15" s="6" t="s">
        <v>1337</v>
      </c>
      <c r="UNQ15" s="98" t="s">
        <v>1336</v>
      </c>
      <c r="UNR15" s="10"/>
      <c r="UNT15" s="6" t="s">
        <v>1337</v>
      </c>
      <c r="UNU15" s="98" t="s">
        <v>1336</v>
      </c>
      <c r="UNV15" s="10"/>
      <c r="UNX15" s="6" t="s">
        <v>1337</v>
      </c>
      <c r="UNY15" s="98" t="s">
        <v>1336</v>
      </c>
      <c r="UNZ15" s="10"/>
      <c r="UOB15" s="6" t="s">
        <v>1337</v>
      </c>
      <c r="UOC15" s="98" t="s">
        <v>1336</v>
      </c>
      <c r="UOD15" s="10"/>
      <c r="UOF15" s="6" t="s">
        <v>1337</v>
      </c>
      <c r="UOG15" s="98" t="s">
        <v>1336</v>
      </c>
      <c r="UOH15" s="10"/>
      <c r="UOJ15" s="6" t="s">
        <v>1337</v>
      </c>
      <c r="UOK15" s="98" t="s">
        <v>1336</v>
      </c>
      <c r="UOL15" s="10"/>
      <c r="UON15" s="6" t="s">
        <v>1337</v>
      </c>
      <c r="UOO15" s="98" t="s">
        <v>1336</v>
      </c>
      <c r="UOP15" s="10"/>
      <c r="UOR15" s="6" t="s">
        <v>1337</v>
      </c>
      <c r="UOS15" s="98" t="s">
        <v>1336</v>
      </c>
      <c r="UOT15" s="10"/>
      <c r="UOV15" s="6" t="s">
        <v>1337</v>
      </c>
      <c r="UOW15" s="98" t="s">
        <v>1336</v>
      </c>
      <c r="UOX15" s="10"/>
      <c r="UOZ15" s="6" t="s">
        <v>1337</v>
      </c>
      <c r="UPA15" s="98" t="s">
        <v>1336</v>
      </c>
      <c r="UPB15" s="10"/>
      <c r="UPD15" s="6" t="s">
        <v>1337</v>
      </c>
      <c r="UPE15" s="98" t="s">
        <v>1336</v>
      </c>
      <c r="UPF15" s="10"/>
      <c r="UPH15" s="6" t="s">
        <v>1337</v>
      </c>
      <c r="UPI15" s="98" t="s">
        <v>1336</v>
      </c>
      <c r="UPJ15" s="10"/>
      <c r="UPL15" s="6" t="s">
        <v>1337</v>
      </c>
      <c r="UPM15" s="98" t="s">
        <v>1336</v>
      </c>
      <c r="UPN15" s="10"/>
      <c r="UPP15" s="6" t="s">
        <v>1337</v>
      </c>
      <c r="UPQ15" s="98" t="s">
        <v>1336</v>
      </c>
      <c r="UPR15" s="10"/>
      <c r="UPT15" s="6" t="s">
        <v>1337</v>
      </c>
      <c r="UPU15" s="98" t="s">
        <v>1336</v>
      </c>
      <c r="UPV15" s="10"/>
      <c r="UPX15" s="6" t="s">
        <v>1337</v>
      </c>
      <c r="UPY15" s="98" t="s">
        <v>1336</v>
      </c>
      <c r="UPZ15" s="10"/>
      <c r="UQB15" s="6" t="s">
        <v>1337</v>
      </c>
      <c r="UQC15" s="98" t="s">
        <v>1336</v>
      </c>
      <c r="UQD15" s="10"/>
      <c r="UQF15" s="6" t="s">
        <v>1337</v>
      </c>
      <c r="UQG15" s="98" t="s">
        <v>1336</v>
      </c>
      <c r="UQH15" s="10"/>
      <c r="UQJ15" s="6" t="s">
        <v>1337</v>
      </c>
      <c r="UQK15" s="98" t="s">
        <v>1336</v>
      </c>
      <c r="UQL15" s="10"/>
      <c r="UQN15" s="6" t="s">
        <v>1337</v>
      </c>
      <c r="UQO15" s="98" t="s">
        <v>1336</v>
      </c>
      <c r="UQP15" s="10"/>
      <c r="UQR15" s="6" t="s">
        <v>1337</v>
      </c>
      <c r="UQS15" s="98" t="s">
        <v>1336</v>
      </c>
      <c r="UQT15" s="10"/>
      <c r="UQV15" s="6" t="s">
        <v>1337</v>
      </c>
      <c r="UQW15" s="98" t="s">
        <v>1336</v>
      </c>
      <c r="UQX15" s="10"/>
      <c r="UQZ15" s="6" t="s">
        <v>1337</v>
      </c>
      <c r="URA15" s="98" t="s">
        <v>1336</v>
      </c>
      <c r="URB15" s="10"/>
      <c r="URD15" s="6" t="s">
        <v>1337</v>
      </c>
      <c r="URE15" s="98" t="s">
        <v>1336</v>
      </c>
      <c r="URF15" s="10"/>
      <c r="URH15" s="6" t="s">
        <v>1337</v>
      </c>
      <c r="URI15" s="98" t="s">
        <v>1336</v>
      </c>
      <c r="URJ15" s="10"/>
      <c r="URL15" s="6" t="s">
        <v>1337</v>
      </c>
      <c r="URM15" s="98" t="s">
        <v>1336</v>
      </c>
      <c r="URN15" s="10"/>
      <c r="URP15" s="6" t="s">
        <v>1337</v>
      </c>
      <c r="URQ15" s="98" t="s">
        <v>1336</v>
      </c>
      <c r="URR15" s="10"/>
      <c r="URT15" s="6" t="s">
        <v>1337</v>
      </c>
      <c r="URU15" s="98" t="s">
        <v>1336</v>
      </c>
      <c r="URV15" s="10"/>
      <c r="URX15" s="6" t="s">
        <v>1337</v>
      </c>
      <c r="URY15" s="98" t="s">
        <v>1336</v>
      </c>
      <c r="URZ15" s="10"/>
      <c r="USB15" s="6" t="s">
        <v>1337</v>
      </c>
      <c r="USC15" s="98" t="s">
        <v>1336</v>
      </c>
      <c r="USD15" s="10"/>
      <c r="USF15" s="6" t="s">
        <v>1337</v>
      </c>
      <c r="USG15" s="98" t="s">
        <v>1336</v>
      </c>
      <c r="USH15" s="10"/>
      <c r="USJ15" s="6" t="s">
        <v>1337</v>
      </c>
      <c r="USK15" s="98" t="s">
        <v>1336</v>
      </c>
      <c r="USL15" s="10"/>
      <c r="USN15" s="6" t="s">
        <v>1337</v>
      </c>
      <c r="USO15" s="98" t="s">
        <v>1336</v>
      </c>
      <c r="USP15" s="10"/>
      <c r="USR15" s="6" t="s">
        <v>1337</v>
      </c>
      <c r="USS15" s="98" t="s">
        <v>1336</v>
      </c>
      <c r="UST15" s="10"/>
      <c r="USV15" s="6" t="s">
        <v>1337</v>
      </c>
      <c r="USW15" s="98" t="s">
        <v>1336</v>
      </c>
      <c r="USX15" s="10"/>
      <c r="USZ15" s="6" t="s">
        <v>1337</v>
      </c>
      <c r="UTA15" s="98" t="s">
        <v>1336</v>
      </c>
      <c r="UTB15" s="10"/>
      <c r="UTD15" s="6" t="s">
        <v>1337</v>
      </c>
      <c r="UTE15" s="98" t="s">
        <v>1336</v>
      </c>
      <c r="UTF15" s="10"/>
      <c r="UTH15" s="6" t="s">
        <v>1337</v>
      </c>
      <c r="UTI15" s="98" t="s">
        <v>1336</v>
      </c>
      <c r="UTJ15" s="10"/>
      <c r="UTL15" s="6" t="s">
        <v>1337</v>
      </c>
      <c r="UTM15" s="98" t="s">
        <v>1336</v>
      </c>
      <c r="UTN15" s="10"/>
      <c r="UTP15" s="6" t="s">
        <v>1337</v>
      </c>
      <c r="UTQ15" s="98" t="s">
        <v>1336</v>
      </c>
      <c r="UTR15" s="10"/>
      <c r="UTT15" s="6" t="s">
        <v>1337</v>
      </c>
      <c r="UTU15" s="98" t="s">
        <v>1336</v>
      </c>
      <c r="UTV15" s="10"/>
      <c r="UTX15" s="6" t="s">
        <v>1337</v>
      </c>
      <c r="UTY15" s="98" t="s">
        <v>1336</v>
      </c>
      <c r="UTZ15" s="10"/>
      <c r="UUB15" s="6" t="s">
        <v>1337</v>
      </c>
      <c r="UUC15" s="98" t="s">
        <v>1336</v>
      </c>
      <c r="UUD15" s="10"/>
      <c r="UUF15" s="6" t="s">
        <v>1337</v>
      </c>
      <c r="UUG15" s="98" t="s">
        <v>1336</v>
      </c>
      <c r="UUH15" s="10"/>
      <c r="UUJ15" s="6" t="s">
        <v>1337</v>
      </c>
      <c r="UUK15" s="98" t="s">
        <v>1336</v>
      </c>
      <c r="UUL15" s="10"/>
      <c r="UUN15" s="6" t="s">
        <v>1337</v>
      </c>
      <c r="UUO15" s="98" t="s">
        <v>1336</v>
      </c>
      <c r="UUP15" s="10"/>
      <c r="UUR15" s="6" t="s">
        <v>1337</v>
      </c>
      <c r="UUS15" s="98" t="s">
        <v>1336</v>
      </c>
      <c r="UUT15" s="10"/>
      <c r="UUV15" s="6" t="s">
        <v>1337</v>
      </c>
      <c r="UUW15" s="98" t="s">
        <v>1336</v>
      </c>
      <c r="UUX15" s="10"/>
      <c r="UUZ15" s="6" t="s">
        <v>1337</v>
      </c>
      <c r="UVA15" s="98" t="s">
        <v>1336</v>
      </c>
      <c r="UVB15" s="10"/>
      <c r="UVD15" s="6" t="s">
        <v>1337</v>
      </c>
      <c r="UVE15" s="98" t="s">
        <v>1336</v>
      </c>
      <c r="UVF15" s="10"/>
      <c r="UVH15" s="6" t="s">
        <v>1337</v>
      </c>
      <c r="UVI15" s="98" t="s">
        <v>1336</v>
      </c>
      <c r="UVJ15" s="10"/>
      <c r="UVL15" s="6" t="s">
        <v>1337</v>
      </c>
      <c r="UVM15" s="98" t="s">
        <v>1336</v>
      </c>
      <c r="UVN15" s="10"/>
      <c r="UVP15" s="6" t="s">
        <v>1337</v>
      </c>
      <c r="UVQ15" s="98" t="s">
        <v>1336</v>
      </c>
      <c r="UVR15" s="10"/>
      <c r="UVT15" s="6" t="s">
        <v>1337</v>
      </c>
      <c r="UVU15" s="98" t="s">
        <v>1336</v>
      </c>
      <c r="UVV15" s="10"/>
      <c r="UVX15" s="6" t="s">
        <v>1337</v>
      </c>
      <c r="UVY15" s="98" t="s">
        <v>1336</v>
      </c>
      <c r="UVZ15" s="10"/>
      <c r="UWB15" s="6" t="s">
        <v>1337</v>
      </c>
      <c r="UWC15" s="98" t="s">
        <v>1336</v>
      </c>
      <c r="UWD15" s="10"/>
      <c r="UWF15" s="6" t="s">
        <v>1337</v>
      </c>
      <c r="UWG15" s="98" t="s">
        <v>1336</v>
      </c>
      <c r="UWH15" s="10"/>
      <c r="UWJ15" s="6" t="s">
        <v>1337</v>
      </c>
      <c r="UWK15" s="98" t="s">
        <v>1336</v>
      </c>
      <c r="UWL15" s="10"/>
      <c r="UWN15" s="6" t="s">
        <v>1337</v>
      </c>
      <c r="UWO15" s="98" t="s">
        <v>1336</v>
      </c>
      <c r="UWP15" s="10"/>
      <c r="UWR15" s="6" t="s">
        <v>1337</v>
      </c>
      <c r="UWS15" s="98" t="s">
        <v>1336</v>
      </c>
      <c r="UWT15" s="10"/>
      <c r="UWV15" s="6" t="s">
        <v>1337</v>
      </c>
      <c r="UWW15" s="98" t="s">
        <v>1336</v>
      </c>
      <c r="UWX15" s="10"/>
      <c r="UWZ15" s="6" t="s">
        <v>1337</v>
      </c>
      <c r="UXA15" s="98" t="s">
        <v>1336</v>
      </c>
      <c r="UXB15" s="10"/>
      <c r="UXD15" s="6" t="s">
        <v>1337</v>
      </c>
      <c r="UXE15" s="98" t="s">
        <v>1336</v>
      </c>
      <c r="UXF15" s="10"/>
      <c r="UXH15" s="6" t="s">
        <v>1337</v>
      </c>
      <c r="UXI15" s="98" t="s">
        <v>1336</v>
      </c>
      <c r="UXJ15" s="10"/>
      <c r="UXL15" s="6" t="s">
        <v>1337</v>
      </c>
      <c r="UXM15" s="98" t="s">
        <v>1336</v>
      </c>
      <c r="UXN15" s="10"/>
      <c r="UXP15" s="6" t="s">
        <v>1337</v>
      </c>
      <c r="UXQ15" s="98" t="s">
        <v>1336</v>
      </c>
      <c r="UXR15" s="10"/>
      <c r="UXT15" s="6" t="s">
        <v>1337</v>
      </c>
      <c r="UXU15" s="98" t="s">
        <v>1336</v>
      </c>
      <c r="UXV15" s="10"/>
      <c r="UXX15" s="6" t="s">
        <v>1337</v>
      </c>
      <c r="UXY15" s="98" t="s">
        <v>1336</v>
      </c>
      <c r="UXZ15" s="10"/>
      <c r="UYB15" s="6" t="s">
        <v>1337</v>
      </c>
      <c r="UYC15" s="98" t="s">
        <v>1336</v>
      </c>
      <c r="UYD15" s="10"/>
      <c r="UYF15" s="6" t="s">
        <v>1337</v>
      </c>
      <c r="UYG15" s="98" t="s">
        <v>1336</v>
      </c>
      <c r="UYH15" s="10"/>
      <c r="UYJ15" s="6" t="s">
        <v>1337</v>
      </c>
      <c r="UYK15" s="98" t="s">
        <v>1336</v>
      </c>
      <c r="UYL15" s="10"/>
      <c r="UYN15" s="6" t="s">
        <v>1337</v>
      </c>
      <c r="UYO15" s="98" t="s">
        <v>1336</v>
      </c>
      <c r="UYP15" s="10"/>
      <c r="UYR15" s="6" t="s">
        <v>1337</v>
      </c>
      <c r="UYS15" s="98" t="s">
        <v>1336</v>
      </c>
      <c r="UYT15" s="10"/>
      <c r="UYV15" s="6" t="s">
        <v>1337</v>
      </c>
      <c r="UYW15" s="98" t="s">
        <v>1336</v>
      </c>
      <c r="UYX15" s="10"/>
      <c r="UYZ15" s="6" t="s">
        <v>1337</v>
      </c>
      <c r="UZA15" s="98" t="s">
        <v>1336</v>
      </c>
      <c r="UZB15" s="10"/>
      <c r="UZD15" s="6" t="s">
        <v>1337</v>
      </c>
      <c r="UZE15" s="98" t="s">
        <v>1336</v>
      </c>
      <c r="UZF15" s="10"/>
      <c r="UZH15" s="6" t="s">
        <v>1337</v>
      </c>
      <c r="UZI15" s="98" t="s">
        <v>1336</v>
      </c>
      <c r="UZJ15" s="10"/>
      <c r="UZL15" s="6" t="s">
        <v>1337</v>
      </c>
      <c r="UZM15" s="98" t="s">
        <v>1336</v>
      </c>
      <c r="UZN15" s="10"/>
      <c r="UZP15" s="6" t="s">
        <v>1337</v>
      </c>
      <c r="UZQ15" s="98" t="s">
        <v>1336</v>
      </c>
      <c r="UZR15" s="10"/>
      <c r="UZT15" s="6" t="s">
        <v>1337</v>
      </c>
      <c r="UZU15" s="98" t="s">
        <v>1336</v>
      </c>
      <c r="UZV15" s="10"/>
      <c r="UZX15" s="6" t="s">
        <v>1337</v>
      </c>
      <c r="UZY15" s="98" t="s">
        <v>1336</v>
      </c>
      <c r="UZZ15" s="10"/>
      <c r="VAB15" s="6" t="s">
        <v>1337</v>
      </c>
      <c r="VAC15" s="98" t="s">
        <v>1336</v>
      </c>
      <c r="VAD15" s="10"/>
      <c r="VAF15" s="6" t="s">
        <v>1337</v>
      </c>
      <c r="VAG15" s="98" t="s">
        <v>1336</v>
      </c>
      <c r="VAH15" s="10"/>
      <c r="VAJ15" s="6" t="s">
        <v>1337</v>
      </c>
      <c r="VAK15" s="98" t="s">
        <v>1336</v>
      </c>
      <c r="VAL15" s="10"/>
      <c r="VAN15" s="6" t="s">
        <v>1337</v>
      </c>
      <c r="VAO15" s="98" t="s">
        <v>1336</v>
      </c>
      <c r="VAP15" s="10"/>
      <c r="VAR15" s="6" t="s">
        <v>1337</v>
      </c>
      <c r="VAS15" s="98" t="s">
        <v>1336</v>
      </c>
      <c r="VAT15" s="10"/>
      <c r="VAV15" s="6" t="s">
        <v>1337</v>
      </c>
      <c r="VAW15" s="98" t="s">
        <v>1336</v>
      </c>
      <c r="VAX15" s="10"/>
      <c r="VAZ15" s="6" t="s">
        <v>1337</v>
      </c>
      <c r="VBA15" s="98" t="s">
        <v>1336</v>
      </c>
      <c r="VBB15" s="10"/>
      <c r="VBD15" s="6" t="s">
        <v>1337</v>
      </c>
      <c r="VBE15" s="98" t="s">
        <v>1336</v>
      </c>
      <c r="VBF15" s="10"/>
      <c r="VBH15" s="6" t="s">
        <v>1337</v>
      </c>
      <c r="VBI15" s="98" t="s">
        <v>1336</v>
      </c>
      <c r="VBJ15" s="10"/>
      <c r="VBL15" s="6" t="s">
        <v>1337</v>
      </c>
      <c r="VBM15" s="98" t="s">
        <v>1336</v>
      </c>
      <c r="VBN15" s="10"/>
      <c r="VBP15" s="6" t="s">
        <v>1337</v>
      </c>
      <c r="VBQ15" s="98" t="s">
        <v>1336</v>
      </c>
      <c r="VBR15" s="10"/>
      <c r="VBT15" s="6" t="s">
        <v>1337</v>
      </c>
      <c r="VBU15" s="98" t="s">
        <v>1336</v>
      </c>
      <c r="VBV15" s="10"/>
      <c r="VBX15" s="6" t="s">
        <v>1337</v>
      </c>
      <c r="VBY15" s="98" t="s">
        <v>1336</v>
      </c>
      <c r="VBZ15" s="10"/>
      <c r="VCB15" s="6" t="s">
        <v>1337</v>
      </c>
      <c r="VCC15" s="98" t="s">
        <v>1336</v>
      </c>
      <c r="VCD15" s="10"/>
      <c r="VCF15" s="6" t="s">
        <v>1337</v>
      </c>
      <c r="VCG15" s="98" t="s">
        <v>1336</v>
      </c>
      <c r="VCH15" s="10"/>
      <c r="VCJ15" s="6" t="s">
        <v>1337</v>
      </c>
      <c r="VCK15" s="98" t="s">
        <v>1336</v>
      </c>
      <c r="VCL15" s="10"/>
      <c r="VCN15" s="6" t="s">
        <v>1337</v>
      </c>
      <c r="VCO15" s="98" t="s">
        <v>1336</v>
      </c>
      <c r="VCP15" s="10"/>
      <c r="VCR15" s="6" t="s">
        <v>1337</v>
      </c>
      <c r="VCS15" s="98" t="s">
        <v>1336</v>
      </c>
      <c r="VCT15" s="10"/>
      <c r="VCV15" s="6" t="s">
        <v>1337</v>
      </c>
      <c r="VCW15" s="98" t="s">
        <v>1336</v>
      </c>
      <c r="VCX15" s="10"/>
      <c r="VCZ15" s="6" t="s">
        <v>1337</v>
      </c>
      <c r="VDA15" s="98" t="s">
        <v>1336</v>
      </c>
      <c r="VDB15" s="10"/>
      <c r="VDD15" s="6" t="s">
        <v>1337</v>
      </c>
      <c r="VDE15" s="98" t="s">
        <v>1336</v>
      </c>
      <c r="VDF15" s="10"/>
      <c r="VDH15" s="6" t="s">
        <v>1337</v>
      </c>
      <c r="VDI15" s="98" t="s">
        <v>1336</v>
      </c>
      <c r="VDJ15" s="10"/>
      <c r="VDL15" s="6" t="s">
        <v>1337</v>
      </c>
      <c r="VDM15" s="98" t="s">
        <v>1336</v>
      </c>
      <c r="VDN15" s="10"/>
      <c r="VDP15" s="6" t="s">
        <v>1337</v>
      </c>
      <c r="VDQ15" s="98" t="s">
        <v>1336</v>
      </c>
      <c r="VDR15" s="10"/>
      <c r="VDT15" s="6" t="s">
        <v>1337</v>
      </c>
      <c r="VDU15" s="98" t="s">
        <v>1336</v>
      </c>
      <c r="VDV15" s="10"/>
      <c r="VDX15" s="6" t="s">
        <v>1337</v>
      </c>
      <c r="VDY15" s="98" t="s">
        <v>1336</v>
      </c>
      <c r="VDZ15" s="10"/>
      <c r="VEB15" s="6" t="s">
        <v>1337</v>
      </c>
      <c r="VEC15" s="98" t="s">
        <v>1336</v>
      </c>
      <c r="VED15" s="10"/>
      <c r="VEF15" s="6" t="s">
        <v>1337</v>
      </c>
      <c r="VEG15" s="98" t="s">
        <v>1336</v>
      </c>
      <c r="VEH15" s="10"/>
      <c r="VEJ15" s="6" t="s">
        <v>1337</v>
      </c>
      <c r="VEK15" s="98" t="s">
        <v>1336</v>
      </c>
      <c r="VEL15" s="10"/>
      <c r="VEN15" s="6" t="s">
        <v>1337</v>
      </c>
      <c r="VEO15" s="98" t="s">
        <v>1336</v>
      </c>
      <c r="VEP15" s="10"/>
      <c r="VER15" s="6" t="s">
        <v>1337</v>
      </c>
      <c r="VES15" s="98" t="s">
        <v>1336</v>
      </c>
      <c r="VET15" s="10"/>
      <c r="VEV15" s="6" t="s">
        <v>1337</v>
      </c>
      <c r="VEW15" s="98" t="s">
        <v>1336</v>
      </c>
      <c r="VEX15" s="10"/>
      <c r="VEZ15" s="6" t="s">
        <v>1337</v>
      </c>
      <c r="VFA15" s="98" t="s">
        <v>1336</v>
      </c>
      <c r="VFB15" s="10"/>
      <c r="VFD15" s="6" t="s">
        <v>1337</v>
      </c>
      <c r="VFE15" s="98" t="s">
        <v>1336</v>
      </c>
      <c r="VFF15" s="10"/>
      <c r="VFH15" s="6" t="s">
        <v>1337</v>
      </c>
      <c r="VFI15" s="98" t="s">
        <v>1336</v>
      </c>
      <c r="VFJ15" s="10"/>
      <c r="VFL15" s="6" t="s">
        <v>1337</v>
      </c>
      <c r="VFM15" s="98" t="s">
        <v>1336</v>
      </c>
      <c r="VFN15" s="10"/>
      <c r="VFP15" s="6" t="s">
        <v>1337</v>
      </c>
      <c r="VFQ15" s="98" t="s">
        <v>1336</v>
      </c>
      <c r="VFR15" s="10"/>
      <c r="VFT15" s="6" t="s">
        <v>1337</v>
      </c>
      <c r="VFU15" s="98" t="s">
        <v>1336</v>
      </c>
      <c r="VFV15" s="10"/>
      <c r="VFX15" s="6" t="s">
        <v>1337</v>
      </c>
      <c r="VFY15" s="98" t="s">
        <v>1336</v>
      </c>
      <c r="VFZ15" s="10"/>
      <c r="VGB15" s="6" t="s">
        <v>1337</v>
      </c>
      <c r="VGC15" s="98" t="s">
        <v>1336</v>
      </c>
      <c r="VGD15" s="10"/>
      <c r="VGF15" s="6" t="s">
        <v>1337</v>
      </c>
      <c r="VGG15" s="98" t="s">
        <v>1336</v>
      </c>
      <c r="VGH15" s="10"/>
      <c r="VGJ15" s="6" t="s">
        <v>1337</v>
      </c>
      <c r="VGK15" s="98" t="s">
        <v>1336</v>
      </c>
      <c r="VGL15" s="10"/>
      <c r="VGN15" s="6" t="s">
        <v>1337</v>
      </c>
      <c r="VGO15" s="98" t="s">
        <v>1336</v>
      </c>
      <c r="VGP15" s="10"/>
      <c r="VGR15" s="6" t="s">
        <v>1337</v>
      </c>
      <c r="VGS15" s="98" t="s">
        <v>1336</v>
      </c>
      <c r="VGT15" s="10"/>
      <c r="VGV15" s="6" t="s">
        <v>1337</v>
      </c>
      <c r="VGW15" s="98" t="s">
        <v>1336</v>
      </c>
      <c r="VGX15" s="10"/>
      <c r="VGZ15" s="6" t="s">
        <v>1337</v>
      </c>
      <c r="VHA15" s="98" t="s">
        <v>1336</v>
      </c>
      <c r="VHB15" s="10"/>
      <c r="VHD15" s="6" t="s">
        <v>1337</v>
      </c>
      <c r="VHE15" s="98" t="s">
        <v>1336</v>
      </c>
      <c r="VHF15" s="10"/>
      <c r="VHH15" s="6" t="s">
        <v>1337</v>
      </c>
      <c r="VHI15" s="98" t="s">
        <v>1336</v>
      </c>
      <c r="VHJ15" s="10"/>
      <c r="VHL15" s="6" t="s">
        <v>1337</v>
      </c>
      <c r="VHM15" s="98" t="s">
        <v>1336</v>
      </c>
      <c r="VHN15" s="10"/>
      <c r="VHP15" s="6" t="s">
        <v>1337</v>
      </c>
      <c r="VHQ15" s="98" t="s">
        <v>1336</v>
      </c>
      <c r="VHR15" s="10"/>
      <c r="VHT15" s="6" t="s">
        <v>1337</v>
      </c>
      <c r="VHU15" s="98" t="s">
        <v>1336</v>
      </c>
      <c r="VHV15" s="10"/>
      <c r="VHX15" s="6" t="s">
        <v>1337</v>
      </c>
      <c r="VHY15" s="98" t="s">
        <v>1336</v>
      </c>
      <c r="VHZ15" s="10"/>
      <c r="VIB15" s="6" t="s">
        <v>1337</v>
      </c>
      <c r="VIC15" s="98" t="s">
        <v>1336</v>
      </c>
      <c r="VID15" s="10"/>
      <c r="VIF15" s="6" t="s">
        <v>1337</v>
      </c>
      <c r="VIG15" s="98" t="s">
        <v>1336</v>
      </c>
      <c r="VIH15" s="10"/>
      <c r="VIJ15" s="6" t="s">
        <v>1337</v>
      </c>
      <c r="VIK15" s="98" t="s">
        <v>1336</v>
      </c>
      <c r="VIL15" s="10"/>
      <c r="VIN15" s="6" t="s">
        <v>1337</v>
      </c>
      <c r="VIO15" s="98" t="s">
        <v>1336</v>
      </c>
      <c r="VIP15" s="10"/>
      <c r="VIR15" s="6" t="s">
        <v>1337</v>
      </c>
      <c r="VIS15" s="98" t="s">
        <v>1336</v>
      </c>
      <c r="VIT15" s="10"/>
      <c r="VIV15" s="6" t="s">
        <v>1337</v>
      </c>
      <c r="VIW15" s="98" t="s">
        <v>1336</v>
      </c>
      <c r="VIX15" s="10"/>
      <c r="VIZ15" s="6" t="s">
        <v>1337</v>
      </c>
      <c r="VJA15" s="98" t="s">
        <v>1336</v>
      </c>
      <c r="VJB15" s="10"/>
      <c r="VJD15" s="6" t="s">
        <v>1337</v>
      </c>
      <c r="VJE15" s="98" t="s">
        <v>1336</v>
      </c>
      <c r="VJF15" s="10"/>
      <c r="VJH15" s="6" t="s">
        <v>1337</v>
      </c>
      <c r="VJI15" s="98" t="s">
        <v>1336</v>
      </c>
      <c r="VJJ15" s="10"/>
      <c r="VJL15" s="6" t="s">
        <v>1337</v>
      </c>
      <c r="VJM15" s="98" t="s">
        <v>1336</v>
      </c>
      <c r="VJN15" s="10"/>
      <c r="VJP15" s="6" t="s">
        <v>1337</v>
      </c>
      <c r="VJQ15" s="98" t="s">
        <v>1336</v>
      </c>
      <c r="VJR15" s="10"/>
      <c r="VJT15" s="6" t="s">
        <v>1337</v>
      </c>
      <c r="VJU15" s="98" t="s">
        <v>1336</v>
      </c>
      <c r="VJV15" s="10"/>
      <c r="VJX15" s="6" t="s">
        <v>1337</v>
      </c>
      <c r="VJY15" s="98" t="s">
        <v>1336</v>
      </c>
      <c r="VJZ15" s="10"/>
      <c r="VKB15" s="6" t="s">
        <v>1337</v>
      </c>
      <c r="VKC15" s="98" t="s">
        <v>1336</v>
      </c>
      <c r="VKD15" s="10"/>
      <c r="VKF15" s="6" t="s">
        <v>1337</v>
      </c>
      <c r="VKG15" s="98" t="s">
        <v>1336</v>
      </c>
      <c r="VKH15" s="10"/>
      <c r="VKJ15" s="6" t="s">
        <v>1337</v>
      </c>
      <c r="VKK15" s="98" t="s">
        <v>1336</v>
      </c>
      <c r="VKL15" s="10"/>
      <c r="VKN15" s="6" t="s">
        <v>1337</v>
      </c>
      <c r="VKO15" s="98" t="s">
        <v>1336</v>
      </c>
      <c r="VKP15" s="10"/>
      <c r="VKR15" s="6" t="s">
        <v>1337</v>
      </c>
      <c r="VKS15" s="98" t="s">
        <v>1336</v>
      </c>
      <c r="VKT15" s="10"/>
      <c r="VKV15" s="6" t="s">
        <v>1337</v>
      </c>
      <c r="VKW15" s="98" t="s">
        <v>1336</v>
      </c>
      <c r="VKX15" s="10"/>
      <c r="VKZ15" s="6" t="s">
        <v>1337</v>
      </c>
      <c r="VLA15" s="98" t="s">
        <v>1336</v>
      </c>
      <c r="VLB15" s="10"/>
      <c r="VLD15" s="6" t="s">
        <v>1337</v>
      </c>
      <c r="VLE15" s="98" t="s">
        <v>1336</v>
      </c>
      <c r="VLF15" s="10"/>
      <c r="VLH15" s="6" t="s">
        <v>1337</v>
      </c>
      <c r="VLI15" s="98" t="s">
        <v>1336</v>
      </c>
      <c r="VLJ15" s="10"/>
      <c r="VLL15" s="6" t="s">
        <v>1337</v>
      </c>
      <c r="VLM15" s="98" t="s">
        <v>1336</v>
      </c>
      <c r="VLN15" s="10"/>
      <c r="VLP15" s="6" t="s">
        <v>1337</v>
      </c>
      <c r="VLQ15" s="98" t="s">
        <v>1336</v>
      </c>
      <c r="VLR15" s="10"/>
      <c r="VLT15" s="6" t="s">
        <v>1337</v>
      </c>
      <c r="VLU15" s="98" t="s">
        <v>1336</v>
      </c>
      <c r="VLV15" s="10"/>
      <c r="VLX15" s="6" t="s">
        <v>1337</v>
      </c>
      <c r="VLY15" s="98" t="s">
        <v>1336</v>
      </c>
      <c r="VLZ15" s="10"/>
      <c r="VMB15" s="6" t="s">
        <v>1337</v>
      </c>
      <c r="VMC15" s="98" t="s">
        <v>1336</v>
      </c>
      <c r="VMD15" s="10"/>
      <c r="VMF15" s="6" t="s">
        <v>1337</v>
      </c>
      <c r="VMG15" s="98" t="s">
        <v>1336</v>
      </c>
      <c r="VMH15" s="10"/>
      <c r="VMJ15" s="6" t="s">
        <v>1337</v>
      </c>
      <c r="VMK15" s="98" t="s">
        <v>1336</v>
      </c>
      <c r="VML15" s="10"/>
      <c r="VMN15" s="6" t="s">
        <v>1337</v>
      </c>
      <c r="VMO15" s="98" t="s">
        <v>1336</v>
      </c>
      <c r="VMP15" s="10"/>
      <c r="VMR15" s="6" t="s">
        <v>1337</v>
      </c>
      <c r="VMS15" s="98" t="s">
        <v>1336</v>
      </c>
      <c r="VMT15" s="10"/>
      <c r="VMV15" s="6" t="s">
        <v>1337</v>
      </c>
      <c r="VMW15" s="98" t="s">
        <v>1336</v>
      </c>
      <c r="VMX15" s="10"/>
      <c r="VMZ15" s="6" t="s">
        <v>1337</v>
      </c>
      <c r="VNA15" s="98" t="s">
        <v>1336</v>
      </c>
      <c r="VNB15" s="10"/>
      <c r="VND15" s="6" t="s">
        <v>1337</v>
      </c>
      <c r="VNE15" s="98" t="s">
        <v>1336</v>
      </c>
      <c r="VNF15" s="10"/>
      <c r="VNH15" s="6" t="s">
        <v>1337</v>
      </c>
      <c r="VNI15" s="98" t="s">
        <v>1336</v>
      </c>
      <c r="VNJ15" s="10"/>
      <c r="VNL15" s="6" t="s">
        <v>1337</v>
      </c>
      <c r="VNM15" s="98" t="s">
        <v>1336</v>
      </c>
      <c r="VNN15" s="10"/>
      <c r="VNP15" s="6" t="s">
        <v>1337</v>
      </c>
      <c r="VNQ15" s="98" t="s">
        <v>1336</v>
      </c>
      <c r="VNR15" s="10"/>
      <c r="VNT15" s="6" t="s">
        <v>1337</v>
      </c>
      <c r="VNU15" s="98" t="s">
        <v>1336</v>
      </c>
      <c r="VNV15" s="10"/>
      <c r="VNX15" s="6" t="s">
        <v>1337</v>
      </c>
      <c r="VNY15" s="98" t="s">
        <v>1336</v>
      </c>
      <c r="VNZ15" s="10"/>
      <c r="VOB15" s="6" t="s">
        <v>1337</v>
      </c>
      <c r="VOC15" s="98" t="s">
        <v>1336</v>
      </c>
      <c r="VOD15" s="10"/>
      <c r="VOF15" s="6" t="s">
        <v>1337</v>
      </c>
      <c r="VOG15" s="98" t="s">
        <v>1336</v>
      </c>
      <c r="VOH15" s="10"/>
      <c r="VOJ15" s="6" t="s">
        <v>1337</v>
      </c>
      <c r="VOK15" s="98" t="s">
        <v>1336</v>
      </c>
      <c r="VOL15" s="10"/>
      <c r="VON15" s="6" t="s">
        <v>1337</v>
      </c>
      <c r="VOO15" s="98" t="s">
        <v>1336</v>
      </c>
      <c r="VOP15" s="10"/>
      <c r="VOR15" s="6" t="s">
        <v>1337</v>
      </c>
      <c r="VOS15" s="98" t="s">
        <v>1336</v>
      </c>
      <c r="VOT15" s="10"/>
      <c r="VOV15" s="6" t="s">
        <v>1337</v>
      </c>
      <c r="VOW15" s="98" t="s">
        <v>1336</v>
      </c>
      <c r="VOX15" s="10"/>
      <c r="VOZ15" s="6" t="s">
        <v>1337</v>
      </c>
      <c r="VPA15" s="98" t="s">
        <v>1336</v>
      </c>
      <c r="VPB15" s="10"/>
      <c r="VPD15" s="6" t="s">
        <v>1337</v>
      </c>
      <c r="VPE15" s="98" t="s">
        <v>1336</v>
      </c>
      <c r="VPF15" s="10"/>
      <c r="VPH15" s="6" t="s">
        <v>1337</v>
      </c>
      <c r="VPI15" s="98" t="s">
        <v>1336</v>
      </c>
      <c r="VPJ15" s="10"/>
      <c r="VPL15" s="6" t="s">
        <v>1337</v>
      </c>
      <c r="VPM15" s="98" t="s">
        <v>1336</v>
      </c>
      <c r="VPN15" s="10"/>
      <c r="VPP15" s="6" t="s">
        <v>1337</v>
      </c>
      <c r="VPQ15" s="98" t="s">
        <v>1336</v>
      </c>
      <c r="VPR15" s="10"/>
      <c r="VPT15" s="6" t="s">
        <v>1337</v>
      </c>
      <c r="VPU15" s="98" t="s">
        <v>1336</v>
      </c>
      <c r="VPV15" s="10"/>
      <c r="VPX15" s="6" t="s">
        <v>1337</v>
      </c>
      <c r="VPY15" s="98" t="s">
        <v>1336</v>
      </c>
      <c r="VPZ15" s="10"/>
      <c r="VQB15" s="6" t="s">
        <v>1337</v>
      </c>
      <c r="VQC15" s="98" t="s">
        <v>1336</v>
      </c>
      <c r="VQD15" s="10"/>
      <c r="VQF15" s="6" t="s">
        <v>1337</v>
      </c>
      <c r="VQG15" s="98" t="s">
        <v>1336</v>
      </c>
      <c r="VQH15" s="10"/>
      <c r="VQJ15" s="6" t="s">
        <v>1337</v>
      </c>
      <c r="VQK15" s="98" t="s">
        <v>1336</v>
      </c>
      <c r="VQL15" s="10"/>
      <c r="VQN15" s="6" t="s">
        <v>1337</v>
      </c>
      <c r="VQO15" s="98" t="s">
        <v>1336</v>
      </c>
      <c r="VQP15" s="10"/>
      <c r="VQR15" s="6" t="s">
        <v>1337</v>
      </c>
      <c r="VQS15" s="98" t="s">
        <v>1336</v>
      </c>
      <c r="VQT15" s="10"/>
      <c r="VQV15" s="6" t="s">
        <v>1337</v>
      </c>
      <c r="VQW15" s="98" t="s">
        <v>1336</v>
      </c>
      <c r="VQX15" s="10"/>
      <c r="VQZ15" s="6" t="s">
        <v>1337</v>
      </c>
      <c r="VRA15" s="98" t="s">
        <v>1336</v>
      </c>
      <c r="VRB15" s="10"/>
      <c r="VRD15" s="6" t="s">
        <v>1337</v>
      </c>
      <c r="VRE15" s="98" t="s">
        <v>1336</v>
      </c>
      <c r="VRF15" s="10"/>
      <c r="VRH15" s="6" t="s">
        <v>1337</v>
      </c>
      <c r="VRI15" s="98" t="s">
        <v>1336</v>
      </c>
      <c r="VRJ15" s="10"/>
      <c r="VRL15" s="6" t="s">
        <v>1337</v>
      </c>
      <c r="VRM15" s="98" t="s">
        <v>1336</v>
      </c>
      <c r="VRN15" s="10"/>
      <c r="VRP15" s="6" t="s">
        <v>1337</v>
      </c>
      <c r="VRQ15" s="98" t="s">
        <v>1336</v>
      </c>
      <c r="VRR15" s="10"/>
      <c r="VRT15" s="6" t="s">
        <v>1337</v>
      </c>
      <c r="VRU15" s="98" t="s">
        <v>1336</v>
      </c>
      <c r="VRV15" s="10"/>
      <c r="VRX15" s="6" t="s">
        <v>1337</v>
      </c>
      <c r="VRY15" s="98" t="s">
        <v>1336</v>
      </c>
      <c r="VRZ15" s="10"/>
      <c r="VSB15" s="6" t="s">
        <v>1337</v>
      </c>
      <c r="VSC15" s="98" t="s">
        <v>1336</v>
      </c>
      <c r="VSD15" s="10"/>
      <c r="VSF15" s="6" t="s">
        <v>1337</v>
      </c>
      <c r="VSG15" s="98" t="s">
        <v>1336</v>
      </c>
      <c r="VSH15" s="10"/>
      <c r="VSJ15" s="6" t="s">
        <v>1337</v>
      </c>
      <c r="VSK15" s="98" t="s">
        <v>1336</v>
      </c>
      <c r="VSL15" s="10"/>
      <c r="VSN15" s="6" t="s">
        <v>1337</v>
      </c>
      <c r="VSO15" s="98" t="s">
        <v>1336</v>
      </c>
      <c r="VSP15" s="10"/>
      <c r="VSR15" s="6" t="s">
        <v>1337</v>
      </c>
      <c r="VSS15" s="98" t="s">
        <v>1336</v>
      </c>
      <c r="VST15" s="10"/>
      <c r="VSV15" s="6" t="s">
        <v>1337</v>
      </c>
      <c r="VSW15" s="98" t="s">
        <v>1336</v>
      </c>
      <c r="VSX15" s="10"/>
      <c r="VSZ15" s="6" t="s">
        <v>1337</v>
      </c>
      <c r="VTA15" s="98" t="s">
        <v>1336</v>
      </c>
      <c r="VTB15" s="10"/>
      <c r="VTD15" s="6" t="s">
        <v>1337</v>
      </c>
      <c r="VTE15" s="98" t="s">
        <v>1336</v>
      </c>
      <c r="VTF15" s="10"/>
      <c r="VTH15" s="6" t="s">
        <v>1337</v>
      </c>
      <c r="VTI15" s="98" t="s">
        <v>1336</v>
      </c>
      <c r="VTJ15" s="10"/>
      <c r="VTL15" s="6" t="s">
        <v>1337</v>
      </c>
      <c r="VTM15" s="98" t="s">
        <v>1336</v>
      </c>
      <c r="VTN15" s="10"/>
      <c r="VTP15" s="6" t="s">
        <v>1337</v>
      </c>
      <c r="VTQ15" s="98" t="s">
        <v>1336</v>
      </c>
      <c r="VTR15" s="10"/>
      <c r="VTT15" s="6" t="s">
        <v>1337</v>
      </c>
      <c r="VTU15" s="98" t="s">
        <v>1336</v>
      </c>
      <c r="VTV15" s="10"/>
      <c r="VTX15" s="6" t="s">
        <v>1337</v>
      </c>
      <c r="VTY15" s="98" t="s">
        <v>1336</v>
      </c>
      <c r="VTZ15" s="10"/>
      <c r="VUB15" s="6" t="s">
        <v>1337</v>
      </c>
      <c r="VUC15" s="98" t="s">
        <v>1336</v>
      </c>
      <c r="VUD15" s="10"/>
      <c r="VUF15" s="6" t="s">
        <v>1337</v>
      </c>
      <c r="VUG15" s="98" t="s">
        <v>1336</v>
      </c>
      <c r="VUH15" s="10"/>
      <c r="VUJ15" s="6" t="s">
        <v>1337</v>
      </c>
      <c r="VUK15" s="98" t="s">
        <v>1336</v>
      </c>
      <c r="VUL15" s="10"/>
      <c r="VUN15" s="6" t="s">
        <v>1337</v>
      </c>
      <c r="VUO15" s="98" t="s">
        <v>1336</v>
      </c>
      <c r="VUP15" s="10"/>
      <c r="VUR15" s="6" t="s">
        <v>1337</v>
      </c>
      <c r="VUS15" s="98" t="s">
        <v>1336</v>
      </c>
      <c r="VUT15" s="10"/>
      <c r="VUV15" s="6" t="s">
        <v>1337</v>
      </c>
      <c r="VUW15" s="98" t="s">
        <v>1336</v>
      </c>
      <c r="VUX15" s="10"/>
      <c r="VUZ15" s="6" t="s">
        <v>1337</v>
      </c>
      <c r="VVA15" s="98" t="s">
        <v>1336</v>
      </c>
      <c r="VVB15" s="10"/>
      <c r="VVD15" s="6" t="s">
        <v>1337</v>
      </c>
      <c r="VVE15" s="98" t="s">
        <v>1336</v>
      </c>
      <c r="VVF15" s="10"/>
      <c r="VVH15" s="6" t="s">
        <v>1337</v>
      </c>
      <c r="VVI15" s="98" t="s">
        <v>1336</v>
      </c>
      <c r="VVJ15" s="10"/>
      <c r="VVL15" s="6" t="s">
        <v>1337</v>
      </c>
      <c r="VVM15" s="98" t="s">
        <v>1336</v>
      </c>
      <c r="VVN15" s="10"/>
      <c r="VVP15" s="6" t="s">
        <v>1337</v>
      </c>
      <c r="VVQ15" s="98" t="s">
        <v>1336</v>
      </c>
      <c r="VVR15" s="10"/>
      <c r="VVT15" s="6" t="s">
        <v>1337</v>
      </c>
      <c r="VVU15" s="98" t="s">
        <v>1336</v>
      </c>
      <c r="VVV15" s="10"/>
      <c r="VVX15" s="6" t="s">
        <v>1337</v>
      </c>
      <c r="VVY15" s="98" t="s">
        <v>1336</v>
      </c>
      <c r="VVZ15" s="10"/>
      <c r="VWB15" s="6" t="s">
        <v>1337</v>
      </c>
      <c r="VWC15" s="98" t="s">
        <v>1336</v>
      </c>
      <c r="VWD15" s="10"/>
      <c r="VWF15" s="6" t="s">
        <v>1337</v>
      </c>
      <c r="VWG15" s="98" t="s">
        <v>1336</v>
      </c>
      <c r="VWH15" s="10"/>
      <c r="VWJ15" s="6" t="s">
        <v>1337</v>
      </c>
      <c r="VWK15" s="98" t="s">
        <v>1336</v>
      </c>
      <c r="VWL15" s="10"/>
      <c r="VWN15" s="6" t="s">
        <v>1337</v>
      </c>
      <c r="VWO15" s="98" t="s">
        <v>1336</v>
      </c>
      <c r="VWP15" s="10"/>
      <c r="VWR15" s="6" t="s">
        <v>1337</v>
      </c>
      <c r="VWS15" s="98" t="s">
        <v>1336</v>
      </c>
      <c r="VWT15" s="10"/>
      <c r="VWV15" s="6" t="s">
        <v>1337</v>
      </c>
      <c r="VWW15" s="98" t="s">
        <v>1336</v>
      </c>
      <c r="VWX15" s="10"/>
      <c r="VWZ15" s="6" t="s">
        <v>1337</v>
      </c>
      <c r="VXA15" s="98" t="s">
        <v>1336</v>
      </c>
      <c r="VXB15" s="10"/>
      <c r="VXD15" s="6" t="s">
        <v>1337</v>
      </c>
      <c r="VXE15" s="98" t="s">
        <v>1336</v>
      </c>
      <c r="VXF15" s="10"/>
      <c r="VXH15" s="6" t="s">
        <v>1337</v>
      </c>
      <c r="VXI15" s="98" t="s">
        <v>1336</v>
      </c>
      <c r="VXJ15" s="10"/>
      <c r="VXL15" s="6" t="s">
        <v>1337</v>
      </c>
      <c r="VXM15" s="98" t="s">
        <v>1336</v>
      </c>
      <c r="VXN15" s="10"/>
      <c r="VXP15" s="6" t="s">
        <v>1337</v>
      </c>
      <c r="VXQ15" s="98" t="s">
        <v>1336</v>
      </c>
      <c r="VXR15" s="10"/>
      <c r="VXT15" s="6" t="s">
        <v>1337</v>
      </c>
      <c r="VXU15" s="98" t="s">
        <v>1336</v>
      </c>
      <c r="VXV15" s="10"/>
      <c r="VXX15" s="6" t="s">
        <v>1337</v>
      </c>
      <c r="VXY15" s="98" t="s">
        <v>1336</v>
      </c>
      <c r="VXZ15" s="10"/>
      <c r="VYB15" s="6" t="s">
        <v>1337</v>
      </c>
      <c r="VYC15" s="98" t="s">
        <v>1336</v>
      </c>
      <c r="VYD15" s="10"/>
      <c r="VYF15" s="6" t="s">
        <v>1337</v>
      </c>
      <c r="VYG15" s="98" t="s">
        <v>1336</v>
      </c>
      <c r="VYH15" s="10"/>
      <c r="VYJ15" s="6" t="s">
        <v>1337</v>
      </c>
      <c r="VYK15" s="98" t="s">
        <v>1336</v>
      </c>
      <c r="VYL15" s="10"/>
      <c r="VYN15" s="6" t="s">
        <v>1337</v>
      </c>
      <c r="VYO15" s="98" t="s">
        <v>1336</v>
      </c>
      <c r="VYP15" s="10"/>
      <c r="VYR15" s="6" t="s">
        <v>1337</v>
      </c>
      <c r="VYS15" s="98" t="s">
        <v>1336</v>
      </c>
      <c r="VYT15" s="10"/>
      <c r="VYV15" s="6" t="s">
        <v>1337</v>
      </c>
      <c r="VYW15" s="98" t="s">
        <v>1336</v>
      </c>
      <c r="VYX15" s="10"/>
      <c r="VYZ15" s="6" t="s">
        <v>1337</v>
      </c>
      <c r="VZA15" s="98" t="s">
        <v>1336</v>
      </c>
      <c r="VZB15" s="10"/>
      <c r="VZD15" s="6" t="s">
        <v>1337</v>
      </c>
      <c r="VZE15" s="98" t="s">
        <v>1336</v>
      </c>
      <c r="VZF15" s="10"/>
      <c r="VZH15" s="6" t="s">
        <v>1337</v>
      </c>
      <c r="VZI15" s="98" t="s">
        <v>1336</v>
      </c>
      <c r="VZJ15" s="10"/>
      <c r="VZL15" s="6" t="s">
        <v>1337</v>
      </c>
      <c r="VZM15" s="98" t="s">
        <v>1336</v>
      </c>
      <c r="VZN15" s="10"/>
      <c r="VZP15" s="6" t="s">
        <v>1337</v>
      </c>
      <c r="VZQ15" s="98" t="s">
        <v>1336</v>
      </c>
      <c r="VZR15" s="10"/>
      <c r="VZT15" s="6" t="s">
        <v>1337</v>
      </c>
      <c r="VZU15" s="98" t="s">
        <v>1336</v>
      </c>
      <c r="VZV15" s="10"/>
      <c r="VZX15" s="6" t="s">
        <v>1337</v>
      </c>
      <c r="VZY15" s="98" t="s">
        <v>1336</v>
      </c>
      <c r="VZZ15" s="10"/>
      <c r="WAB15" s="6" t="s">
        <v>1337</v>
      </c>
      <c r="WAC15" s="98" t="s">
        <v>1336</v>
      </c>
      <c r="WAD15" s="10"/>
      <c r="WAF15" s="6" t="s">
        <v>1337</v>
      </c>
      <c r="WAG15" s="98" t="s">
        <v>1336</v>
      </c>
      <c r="WAH15" s="10"/>
      <c r="WAJ15" s="6" t="s">
        <v>1337</v>
      </c>
      <c r="WAK15" s="98" t="s">
        <v>1336</v>
      </c>
      <c r="WAL15" s="10"/>
      <c r="WAN15" s="6" t="s">
        <v>1337</v>
      </c>
      <c r="WAO15" s="98" t="s">
        <v>1336</v>
      </c>
      <c r="WAP15" s="10"/>
      <c r="WAR15" s="6" t="s">
        <v>1337</v>
      </c>
      <c r="WAS15" s="98" t="s">
        <v>1336</v>
      </c>
      <c r="WAT15" s="10"/>
      <c r="WAV15" s="6" t="s">
        <v>1337</v>
      </c>
      <c r="WAW15" s="98" t="s">
        <v>1336</v>
      </c>
      <c r="WAX15" s="10"/>
      <c r="WAZ15" s="6" t="s">
        <v>1337</v>
      </c>
      <c r="WBA15" s="98" t="s">
        <v>1336</v>
      </c>
      <c r="WBB15" s="10"/>
      <c r="WBD15" s="6" t="s">
        <v>1337</v>
      </c>
      <c r="WBE15" s="98" t="s">
        <v>1336</v>
      </c>
      <c r="WBF15" s="10"/>
      <c r="WBH15" s="6" t="s">
        <v>1337</v>
      </c>
      <c r="WBI15" s="98" t="s">
        <v>1336</v>
      </c>
      <c r="WBJ15" s="10"/>
      <c r="WBL15" s="6" t="s">
        <v>1337</v>
      </c>
      <c r="WBM15" s="98" t="s">
        <v>1336</v>
      </c>
      <c r="WBN15" s="10"/>
      <c r="WBP15" s="6" t="s">
        <v>1337</v>
      </c>
      <c r="WBQ15" s="98" t="s">
        <v>1336</v>
      </c>
      <c r="WBR15" s="10"/>
      <c r="WBT15" s="6" t="s">
        <v>1337</v>
      </c>
      <c r="WBU15" s="98" t="s">
        <v>1336</v>
      </c>
      <c r="WBV15" s="10"/>
      <c r="WBX15" s="6" t="s">
        <v>1337</v>
      </c>
      <c r="WBY15" s="98" t="s">
        <v>1336</v>
      </c>
      <c r="WBZ15" s="10"/>
      <c r="WCB15" s="6" t="s">
        <v>1337</v>
      </c>
      <c r="WCC15" s="98" t="s">
        <v>1336</v>
      </c>
      <c r="WCD15" s="10"/>
      <c r="WCF15" s="6" t="s">
        <v>1337</v>
      </c>
      <c r="WCG15" s="98" t="s">
        <v>1336</v>
      </c>
      <c r="WCH15" s="10"/>
      <c r="WCJ15" s="6" t="s">
        <v>1337</v>
      </c>
      <c r="WCK15" s="98" t="s">
        <v>1336</v>
      </c>
      <c r="WCL15" s="10"/>
      <c r="WCN15" s="6" t="s">
        <v>1337</v>
      </c>
      <c r="WCO15" s="98" t="s">
        <v>1336</v>
      </c>
      <c r="WCP15" s="10"/>
      <c r="WCR15" s="6" t="s">
        <v>1337</v>
      </c>
      <c r="WCS15" s="98" t="s">
        <v>1336</v>
      </c>
      <c r="WCT15" s="10"/>
      <c r="WCV15" s="6" t="s">
        <v>1337</v>
      </c>
      <c r="WCW15" s="98" t="s">
        <v>1336</v>
      </c>
      <c r="WCX15" s="10"/>
      <c r="WCZ15" s="6" t="s">
        <v>1337</v>
      </c>
      <c r="WDA15" s="98" t="s">
        <v>1336</v>
      </c>
      <c r="WDB15" s="10"/>
      <c r="WDD15" s="6" t="s">
        <v>1337</v>
      </c>
      <c r="WDE15" s="98" t="s">
        <v>1336</v>
      </c>
      <c r="WDF15" s="10"/>
      <c r="WDH15" s="6" t="s">
        <v>1337</v>
      </c>
      <c r="WDI15" s="98" t="s">
        <v>1336</v>
      </c>
      <c r="WDJ15" s="10"/>
      <c r="WDL15" s="6" t="s">
        <v>1337</v>
      </c>
      <c r="WDM15" s="98" t="s">
        <v>1336</v>
      </c>
      <c r="WDN15" s="10"/>
      <c r="WDP15" s="6" t="s">
        <v>1337</v>
      </c>
      <c r="WDQ15" s="98" t="s">
        <v>1336</v>
      </c>
      <c r="WDR15" s="10"/>
      <c r="WDT15" s="6" t="s">
        <v>1337</v>
      </c>
      <c r="WDU15" s="98" t="s">
        <v>1336</v>
      </c>
      <c r="WDV15" s="10"/>
      <c r="WDX15" s="6" t="s">
        <v>1337</v>
      </c>
      <c r="WDY15" s="98" t="s">
        <v>1336</v>
      </c>
      <c r="WDZ15" s="10"/>
      <c r="WEB15" s="6" t="s">
        <v>1337</v>
      </c>
      <c r="WEC15" s="98" t="s">
        <v>1336</v>
      </c>
      <c r="WED15" s="10"/>
      <c r="WEF15" s="6" t="s">
        <v>1337</v>
      </c>
      <c r="WEG15" s="98" t="s">
        <v>1336</v>
      </c>
      <c r="WEH15" s="10"/>
      <c r="WEJ15" s="6" t="s">
        <v>1337</v>
      </c>
      <c r="WEK15" s="98" t="s">
        <v>1336</v>
      </c>
      <c r="WEL15" s="10"/>
      <c r="WEN15" s="6" t="s">
        <v>1337</v>
      </c>
      <c r="WEO15" s="98" t="s">
        <v>1336</v>
      </c>
      <c r="WEP15" s="10"/>
      <c r="WER15" s="6" t="s">
        <v>1337</v>
      </c>
      <c r="WES15" s="98" t="s">
        <v>1336</v>
      </c>
      <c r="WET15" s="10"/>
      <c r="WEV15" s="6" t="s">
        <v>1337</v>
      </c>
      <c r="WEW15" s="98" t="s">
        <v>1336</v>
      </c>
      <c r="WEX15" s="10"/>
      <c r="WEZ15" s="6" t="s">
        <v>1337</v>
      </c>
      <c r="WFA15" s="98" t="s">
        <v>1336</v>
      </c>
      <c r="WFB15" s="10"/>
      <c r="WFD15" s="6" t="s">
        <v>1337</v>
      </c>
      <c r="WFE15" s="98" t="s">
        <v>1336</v>
      </c>
      <c r="WFF15" s="10"/>
      <c r="WFH15" s="6" t="s">
        <v>1337</v>
      </c>
      <c r="WFI15" s="98" t="s">
        <v>1336</v>
      </c>
      <c r="WFJ15" s="10"/>
      <c r="WFL15" s="6" t="s">
        <v>1337</v>
      </c>
      <c r="WFM15" s="98" t="s">
        <v>1336</v>
      </c>
      <c r="WFN15" s="10"/>
      <c r="WFP15" s="6" t="s">
        <v>1337</v>
      </c>
      <c r="WFQ15" s="98" t="s">
        <v>1336</v>
      </c>
      <c r="WFR15" s="10"/>
      <c r="WFT15" s="6" t="s">
        <v>1337</v>
      </c>
      <c r="WFU15" s="98" t="s">
        <v>1336</v>
      </c>
      <c r="WFV15" s="10"/>
      <c r="WFX15" s="6" t="s">
        <v>1337</v>
      </c>
      <c r="WFY15" s="98" t="s">
        <v>1336</v>
      </c>
      <c r="WFZ15" s="10"/>
      <c r="WGB15" s="6" t="s">
        <v>1337</v>
      </c>
      <c r="WGC15" s="98" t="s">
        <v>1336</v>
      </c>
      <c r="WGD15" s="10"/>
      <c r="WGF15" s="6" t="s">
        <v>1337</v>
      </c>
      <c r="WGG15" s="98" t="s">
        <v>1336</v>
      </c>
      <c r="WGH15" s="10"/>
      <c r="WGJ15" s="6" t="s">
        <v>1337</v>
      </c>
      <c r="WGK15" s="98" t="s">
        <v>1336</v>
      </c>
      <c r="WGL15" s="10"/>
      <c r="WGN15" s="6" t="s">
        <v>1337</v>
      </c>
      <c r="WGO15" s="98" t="s">
        <v>1336</v>
      </c>
      <c r="WGP15" s="10"/>
      <c r="WGR15" s="6" t="s">
        <v>1337</v>
      </c>
      <c r="WGS15" s="98" t="s">
        <v>1336</v>
      </c>
      <c r="WGT15" s="10"/>
      <c r="WGV15" s="6" t="s">
        <v>1337</v>
      </c>
      <c r="WGW15" s="98" t="s">
        <v>1336</v>
      </c>
      <c r="WGX15" s="10"/>
      <c r="WGZ15" s="6" t="s">
        <v>1337</v>
      </c>
      <c r="WHA15" s="98" t="s">
        <v>1336</v>
      </c>
      <c r="WHB15" s="10"/>
      <c r="WHD15" s="6" t="s">
        <v>1337</v>
      </c>
      <c r="WHE15" s="98" t="s">
        <v>1336</v>
      </c>
      <c r="WHF15" s="10"/>
      <c r="WHH15" s="6" t="s">
        <v>1337</v>
      </c>
      <c r="WHI15" s="98" t="s">
        <v>1336</v>
      </c>
      <c r="WHJ15" s="10"/>
      <c r="WHL15" s="6" t="s">
        <v>1337</v>
      </c>
      <c r="WHM15" s="98" t="s">
        <v>1336</v>
      </c>
      <c r="WHN15" s="10"/>
      <c r="WHP15" s="6" t="s">
        <v>1337</v>
      </c>
      <c r="WHQ15" s="98" t="s">
        <v>1336</v>
      </c>
      <c r="WHR15" s="10"/>
      <c r="WHT15" s="6" t="s">
        <v>1337</v>
      </c>
      <c r="WHU15" s="98" t="s">
        <v>1336</v>
      </c>
      <c r="WHV15" s="10"/>
      <c r="WHX15" s="6" t="s">
        <v>1337</v>
      </c>
      <c r="WHY15" s="98" t="s">
        <v>1336</v>
      </c>
      <c r="WHZ15" s="10"/>
      <c r="WIB15" s="6" t="s">
        <v>1337</v>
      </c>
      <c r="WIC15" s="98" t="s">
        <v>1336</v>
      </c>
      <c r="WID15" s="10"/>
      <c r="WIF15" s="6" t="s">
        <v>1337</v>
      </c>
      <c r="WIG15" s="98" t="s">
        <v>1336</v>
      </c>
      <c r="WIH15" s="10"/>
      <c r="WIJ15" s="6" t="s">
        <v>1337</v>
      </c>
      <c r="WIK15" s="98" t="s">
        <v>1336</v>
      </c>
      <c r="WIL15" s="10"/>
      <c r="WIN15" s="6" t="s">
        <v>1337</v>
      </c>
      <c r="WIO15" s="98" t="s">
        <v>1336</v>
      </c>
      <c r="WIP15" s="10"/>
      <c r="WIR15" s="6" t="s">
        <v>1337</v>
      </c>
      <c r="WIS15" s="98" t="s">
        <v>1336</v>
      </c>
      <c r="WIT15" s="10"/>
      <c r="WIV15" s="6" t="s">
        <v>1337</v>
      </c>
      <c r="WIW15" s="98" t="s">
        <v>1336</v>
      </c>
      <c r="WIX15" s="10"/>
      <c r="WIZ15" s="6" t="s">
        <v>1337</v>
      </c>
      <c r="WJA15" s="98" t="s">
        <v>1336</v>
      </c>
      <c r="WJB15" s="10"/>
      <c r="WJD15" s="6" t="s">
        <v>1337</v>
      </c>
      <c r="WJE15" s="98" t="s">
        <v>1336</v>
      </c>
      <c r="WJF15" s="10"/>
      <c r="WJH15" s="6" t="s">
        <v>1337</v>
      </c>
      <c r="WJI15" s="98" t="s">
        <v>1336</v>
      </c>
      <c r="WJJ15" s="10"/>
      <c r="WJL15" s="6" t="s">
        <v>1337</v>
      </c>
      <c r="WJM15" s="98" t="s">
        <v>1336</v>
      </c>
      <c r="WJN15" s="10"/>
      <c r="WJP15" s="6" t="s">
        <v>1337</v>
      </c>
      <c r="WJQ15" s="98" t="s">
        <v>1336</v>
      </c>
      <c r="WJR15" s="10"/>
      <c r="WJT15" s="6" t="s">
        <v>1337</v>
      </c>
      <c r="WJU15" s="98" t="s">
        <v>1336</v>
      </c>
      <c r="WJV15" s="10"/>
      <c r="WJX15" s="6" t="s">
        <v>1337</v>
      </c>
      <c r="WJY15" s="98" t="s">
        <v>1336</v>
      </c>
      <c r="WJZ15" s="10"/>
      <c r="WKB15" s="6" t="s">
        <v>1337</v>
      </c>
      <c r="WKC15" s="98" t="s">
        <v>1336</v>
      </c>
      <c r="WKD15" s="10"/>
      <c r="WKF15" s="6" t="s">
        <v>1337</v>
      </c>
      <c r="WKG15" s="98" t="s">
        <v>1336</v>
      </c>
      <c r="WKH15" s="10"/>
      <c r="WKJ15" s="6" t="s">
        <v>1337</v>
      </c>
      <c r="WKK15" s="98" t="s">
        <v>1336</v>
      </c>
      <c r="WKL15" s="10"/>
      <c r="WKN15" s="6" t="s">
        <v>1337</v>
      </c>
      <c r="WKO15" s="98" t="s">
        <v>1336</v>
      </c>
      <c r="WKP15" s="10"/>
      <c r="WKR15" s="6" t="s">
        <v>1337</v>
      </c>
      <c r="WKS15" s="98" t="s">
        <v>1336</v>
      </c>
      <c r="WKT15" s="10"/>
      <c r="WKV15" s="6" t="s">
        <v>1337</v>
      </c>
      <c r="WKW15" s="98" t="s">
        <v>1336</v>
      </c>
      <c r="WKX15" s="10"/>
      <c r="WKZ15" s="6" t="s">
        <v>1337</v>
      </c>
      <c r="WLA15" s="98" t="s">
        <v>1336</v>
      </c>
      <c r="WLB15" s="10"/>
      <c r="WLD15" s="6" t="s">
        <v>1337</v>
      </c>
      <c r="WLE15" s="98" t="s">
        <v>1336</v>
      </c>
      <c r="WLF15" s="10"/>
      <c r="WLH15" s="6" t="s">
        <v>1337</v>
      </c>
      <c r="WLI15" s="98" t="s">
        <v>1336</v>
      </c>
      <c r="WLJ15" s="10"/>
      <c r="WLL15" s="6" t="s">
        <v>1337</v>
      </c>
      <c r="WLM15" s="98" t="s">
        <v>1336</v>
      </c>
      <c r="WLN15" s="10"/>
      <c r="WLP15" s="6" t="s">
        <v>1337</v>
      </c>
      <c r="WLQ15" s="98" t="s">
        <v>1336</v>
      </c>
      <c r="WLR15" s="10"/>
      <c r="WLT15" s="6" t="s">
        <v>1337</v>
      </c>
      <c r="WLU15" s="98" t="s">
        <v>1336</v>
      </c>
      <c r="WLV15" s="10"/>
      <c r="WLX15" s="6" t="s">
        <v>1337</v>
      </c>
      <c r="WLY15" s="98" t="s">
        <v>1336</v>
      </c>
      <c r="WLZ15" s="10"/>
      <c r="WMB15" s="6" t="s">
        <v>1337</v>
      </c>
      <c r="WMC15" s="98" t="s">
        <v>1336</v>
      </c>
      <c r="WMD15" s="10"/>
      <c r="WMF15" s="6" t="s">
        <v>1337</v>
      </c>
      <c r="WMG15" s="98" t="s">
        <v>1336</v>
      </c>
      <c r="WMH15" s="10"/>
      <c r="WMJ15" s="6" t="s">
        <v>1337</v>
      </c>
      <c r="WMK15" s="98" t="s">
        <v>1336</v>
      </c>
      <c r="WML15" s="10"/>
      <c r="WMN15" s="6" t="s">
        <v>1337</v>
      </c>
      <c r="WMO15" s="98" t="s">
        <v>1336</v>
      </c>
      <c r="WMP15" s="10"/>
      <c r="WMR15" s="6" t="s">
        <v>1337</v>
      </c>
      <c r="WMS15" s="98" t="s">
        <v>1336</v>
      </c>
      <c r="WMT15" s="10"/>
      <c r="WMV15" s="6" t="s">
        <v>1337</v>
      </c>
      <c r="WMW15" s="98" t="s">
        <v>1336</v>
      </c>
      <c r="WMX15" s="10"/>
      <c r="WMZ15" s="6" t="s">
        <v>1337</v>
      </c>
      <c r="WNA15" s="98" t="s">
        <v>1336</v>
      </c>
      <c r="WNB15" s="10"/>
      <c r="WND15" s="6" t="s">
        <v>1337</v>
      </c>
      <c r="WNE15" s="98" t="s">
        <v>1336</v>
      </c>
      <c r="WNF15" s="10"/>
      <c r="WNH15" s="6" t="s">
        <v>1337</v>
      </c>
      <c r="WNI15" s="98" t="s">
        <v>1336</v>
      </c>
      <c r="WNJ15" s="10"/>
      <c r="WNL15" s="6" t="s">
        <v>1337</v>
      </c>
      <c r="WNM15" s="98" t="s">
        <v>1336</v>
      </c>
      <c r="WNN15" s="10"/>
      <c r="WNP15" s="6" t="s">
        <v>1337</v>
      </c>
      <c r="WNQ15" s="98" t="s">
        <v>1336</v>
      </c>
      <c r="WNR15" s="10"/>
      <c r="WNT15" s="6" t="s">
        <v>1337</v>
      </c>
      <c r="WNU15" s="98" t="s">
        <v>1336</v>
      </c>
      <c r="WNV15" s="10"/>
      <c r="WNX15" s="6" t="s">
        <v>1337</v>
      </c>
      <c r="WNY15" s="98" t="s">
        <v>1336</v>
      </c>
      <c r="WNZ15" s="10"/>
      <c r="WOB15" s="6" t="s">
        <v>1337</v>
      </c>
      <c r="WOC15" s="98" t="s">
        <v>1336</v>
      </c>
      <c r="WOD15" s="10"/>
      <c r="WOF15" s="6" t="s">
        <v>1337</v>
      </c>
      <c r="WOG15" s="98" t="s">
        <v>1336</v>
      </c>
      <c r="WOH15" s="10"/>
      <c r="WOJ15" s="6" t="s">
        <v>1337</v>
      </c>
      <c r="WOK15" s="98" t="s">
        <v>1336</v>
      </c>
      <c r="WOL15" s="10"/>
      <c r="WON15" s="6" t="s">
        <v>1337</v>
      </c>
      <c r="WOO15" s="98" t="s">
        <v>1336</v>
      </c>
      <c r="WOP15" s="10"/>
      <c r="WOR15" s="6" t="s">
        <v>1337</v>
      </c>
      <c r="WOS15" s="98" t="s">
        <v>1336</v>
      </c>
      <c r="WOT15" s="10"/>
      <c r="WOV15" s="6" t="s">
        <v>1337</v>
      </c>
      <c r="WOW15" s="98" t="s">
        <v>1336</v>
      </c>
      <c r="WOX15" s="10"/>
      <c r="WOZ15" s="6" t="s">
        <v>1337</v>
      </c>
      <c r="WPA15" s="98" t="s">
        <v>1336</v>
      </c>
      <c r="WPB15" s="10"/>
      <c r="WPD15" s="6" t="s">
        <v>1337</v>
      </c>
      <c r="WPE15" s="98" t="s">
        <v>1336</v>
      </c>
      <c r="WPF15" s="10"/>
      <c r="WPH15" s="6" t="s">
        <v>1337</v>
      </c>
      <c r="WPI15" s="98" t="s">
        <v>1336</v>
      </c>
      <c r="WPJ15" s="10"/>
      <c r="WPL15" s="6" t="s">
        <v>1337</v>
      </c>
      <c r="WPM15" s="98" t="s">
        <v>1336</v>
      </c>
      <c r="WPN15" s="10"/>
      <c r="WPP15" s="6" t="s">
        <v>1337</v>
      </c>
      <c r="WPQ15" s="98" t="s">
        <v>1336</v>
      </c>
      <c r="WPR15" s="10"/>
      <c r="WPT15" s="6" t="s">
        <v>1337</v>
      </c>
      <c r="WPU15" s="98" t="s">
        <v>1336</v>
      </c>
      <c r="WPV15" s="10"/>
      <c r="WPX15" s="6" t="s">
        <v>1337</v>
      </c>
      <c r="WPY15" s="98" t="s">
        <v>1336</v>
      </c>
      <c r="WPZ15" s="10"/>
      <c r="WQB15" s="6" t="s">
        <v>1337</v>
      </c>
      <c r="WQC15" s="98" t="s">
        <v>1336</v>
      </c>
      <c r="WQD15" s="10"/>
      <c r="WQF15" s="6" t="s">
        <v>1337</v>
      </c>
      <c r="WQG15" s="98" t="s">
        <v>1336</v>
      </c>
      <c r="WQH15" s="10"/>
      <c r="WQJ15" s="6" t="s">
        <v>1337</v>
      </c>
      <c r="WQK15" s="98" t="s">
        <v>1336</v>
      </c>
      <c r="WQL15" s="10"/>
      <c r="WQN15" s="6" t="s">
        <v>1337</v>
      </c>
      <c r="WQO15" s="98" t="s">
        <v>1336</v>
      </c>
      <c r="WQP15" s="10"/>
      <c r="WQR15" s="6" t="s">
        <v>1337</v>
      </c>
      <c r="WQS15" s="98" t="s">
        <v>1336</v>
      </c>
      <c r="WQT15" s="10"/>
      <c r="WQV15" s="6" t="s">
        <v>1337</v>
      </c>
      <c r="WQW15" s="98" t="s">
        <v>1336</v>
      </c>
      <c r="WQX15" s="10"/>
      <c r="WQZ15" s="6" t="s">
        <v>1337</v>
      </c>
      <c r="WRA15" s="98" t="s">
        <v>1336</v>
      </c>
      <c r="WRB15" s="10"/>
      <c r="WRD15" s="6" t="s">
        <v>1337</v>
      </c>
      <c r="WRE15" s="98" t="s">
        <v>1336</v>
      </c>
      <c r="WRF15" s="10"/>
      <c r="WRH15" s="6" t="s">
        <v>1337</v>
      </c>
      <c r="WRI15" s="98" t="s">
        <v>1336</v>
      </c>
      <c r="WRJ15" s="10"/>
      <c r="WRL15" s="6" t="s">
        <v>1337</v>
      </c>
      <c r="WRM15" s="98" t="s">
        <v>1336</v>
      </c>
      <c r="WRN15" s="10"/>
      <c r="WRP15" s="6" t="s">
        <v>1337</v>
      </c>
      <c r="WRQ15" s="98" t="s">
        <v>1336</v>
      </c>
      <c r="WRR15" s="10"/>
      <c r="WRT15" s="6" t="s">
        <v>1337</v>
      </c>
      <c r="WRU15" s="98" t="s">
        <v>1336</v>
      </c>
      <c r="WRV15" s="10"/>
      <c r="WRX15" s="6" t="s">
        <v>1337</v>
      </c>
      <c r="WRY15" s="98" t="s">
        <v>1336</v>
      </c>
      <c r="WRZ15" s="10"/>
      <c r="WSB15" s="6" t="s">
        <v>1337</v>
      </c>
      <c r="WSC15" s="98" t="s">
        <v>1336</v>
      </c>
      <c r="WSD15" s="10"/>
      <c r="WSF15" s="6" t="s">
        <v>1337</v>
      </c>
      <c r="WSG15" s="98" t="s">
        <v>1336</v>
      </c>
      <c r="WSH15" s="10"/>
      <c r="WSJ15" s="6" t="s">
        <v>1337</v>
      </c>
      <c r="WSK15" s="98" t="s">
        <v>1336</v>
      </c>
      <c r="WSL15" s="10"/>
      <c r="WSN15" s="6" t="s">
        <v>1337</v>
      </c>
      <c r="WSO15" s="98" t="s">
        <v>1336</v>
      </c>
      <c r="WSP15" s="10"/>
      <c r="WSR15" s="6" t="s">
        <v>1337</v>
      </c>
      <c r="WSS15" s="98" t="s">
        <v>1336</v>
      </c>
      <c r="WST15" s="10"/>
      <c r="WSV15" s="6" t="s">
        <v>1337</v>
      </c>
      <c r="WSW15" s="98" t="s">
        <v>1336</v>
      </c>
      <c r="WSX15" s="10"/>
      <c r="WSZ15" s="6" t="s">
        <v>1337</v>
      </c>
      <c r="WTA15" s="98" t="s">
        <v>1336</v>
      </c>
      <c r="WTB15" s="10"/>
      <c r="WTD15" s="6" t="s">
        <v>1337</v>
      </c>
      <c r="WTE15" s="98" t="s">
        <v>1336</v>
      </c>
      <c r="WTF15" s="10"/>
      <c r="WTH15" s="6" t="s">
        <v>1337</v>
      </c>
      <c r="WTI15" s="98" t="s">
        <v>1336</v>
      </c>
      <c r="WTJ15" s="10"/>
      <c r="WTL15" s="6" t="s">
        <v>1337</v>
      </c>
      <c r="WTM15" s="98" t="s">
        <v>1336</v>
      </c>
      <c r="WTN15" s="10"/>
      <c r="WTP15" s="6" t="s">
        <v>1337</v>
      </c>
      <c r="WTQ15" s="98" t="s">
        <v>1336</v>
      </c>
      <c r="WTR15" s="10"/>
      <c r="WTT15" s="6" t="s">
        <v>1337</v>
      </c>
      <c r="WTU15" s="98" t="s">
        <v>1336</v>
      </c>
      <c r="WTV15" s="10"/>
      <c r="WTX15" s="6" t="s">
        <v>1337</v>
      </c>
      <c r="WTY15" s="98" t="s">
        <v>1336</v>
      </c>
      <c r="WTZ15" s="10"/>
      <c r="WUB15" s="6" t="s">
        <v>1337</v>
      </c>
      <c r="WUC15" s="98" t="s">
        <v>1336</v>
      </c>
      <c r="WUD15" s="10"/>
      <c r="WUF15" s="6" t="s">
        <v>1337</v>
      </c>
      <c r="WUG15" s="98" t="s">
        <v>1336</v>
      </c>
      <c r="WUH15" s="10"/>
      <c r="WUJ15" s="6" t="s">
        <v>1337</v>
      </c>
      <c r="WUK15" s="98" t="s">
        <v>1336</v>
      </c>
      <c r="WUL15" s="10"/>
      <c r="WUN15" s="6" t="s">
        <v>1337</v>
      </c>
      <c r="WUO15" s="98" t="s">
        <v>1336</v>
      </c>
      <c r="WUP15" s="10"/>
      <c r="WUR15" s="6" t="s">
        <v>1337</v>
      </c>
      <c r="WUS15" s="98" t="s">
        <v>1336</v>
      </c>
      <c r="WUT15" s="10"/>
      <c r="WUV15" s="6" t="s">
        <v>1337</v>
      </c>
      <c r="WUW15" s="98" t="s">
        <v>1336</v>
      </c>
      <c r="WUX15" s="10"/>
      <c r="WUZ15" s="6" t="s">
        <v>1337</v>
      </c>
      <c r="WVA15" s="98" t="s">
        <v>1336</v>
      </c>
      <c r="WVB15" s="10"/>
      <c r="WVD15" s="6" t="s">
        <v>1337</v>
      </c>
      <c r="WVE15" s="98" t="s">
        <v>1336</v>
      </c>
      <c r="WVF15" s="10"/>
      <c r="WVH15" s="6" t="s">
        <v>1337</v>
      </c>
      <c r="WVI15" s="98" t="s">
        <v>1336</v>
      </c>
      <c r="WVJ15" s="10"/>
      <c r="WVL15" s="6" t="s">
        <v>1337</v>
      </c>
      <c r="WVM15" s="98" t="s">
        <v>1336</v>
      </c>
      <c r="WVN15" s="10"/>
      <c r="WVP15" s="6" t="s">
        <v>1337</v>
      </c>
      <c r="WVQ15" s="98" t="s">
        <v>1336</v>
      </c>
      <c r="WVR15" s="10"/>
      <c r="WVT15" s="6" t="s">
        <v>1337</v>
      </c>
      <c r="WVU15" s="98" t="s">
        <v>1336</v>
      </c>
      <c r="WVV15" s="10"/>
      <c r="WVX15" s="6" t="s">
        <v>1337</v>
      </c>
      <c r="WVY15" s="98" t="s">
        <v>1336</v>
      </c>
      <c r="WVZ15" s="10"/>
      <c r="WWB15" s="6" t="s">
        <v>1337</v>
      </c>
      <c r="WWC15" s="98" t="s">
        <v>1336</v>
      </c>
      <c r="WWD15" s="10"/>
      <c r="WWF15" s="6" t="s">
        <v>1337</v>
      </c>
      <c r="WWG15" s="98" t="s">
        <v>1336</v>
      </c>
      <c r="WWH15" s="10"/>
      <c r="WWJ15" s="6" t="s">
        <v>1337</v>
      </c>
      <c r="WWK15" s="98" t="s">
        <v>1336</v>
      </c>
      <c r="WWL15" s="10"/>
      <c r="WWN15" s="6" t="s">
        <v>1337</v>
      </c>
      <c r="WWO15" s="98" t="s">
        <v>1336</v>
      </c>
      <c r="WWP15" s="10"/>
      <c r="WWR15" s="6" t="s">
        <v>1337</v>
      </c>
      <c r="WWS15" s="98" t="s">
        <v>1336</v>
      </c>
      <c r="WWT15" s="10"/>
      <c r="WWV15" s="6" t="s">
        <v>1337</v>
      </c>
      <c r="WWW15" s="98" t="s">
        <v>1336</v>
      </c>
      <c r="WWX15" s="10"/>
      <c r="WWZ15" s="6" t="s">
        <v>1337</v>
      </c>
      <c r="WXA15" s="98" t="s">
        <v>1336</v>
      </c>
      <c r="WXB15" s="10"/>
      <c r="WXD15" s="6" t="s">
        <v>1337</v>
      </c>
      <c r="WXE15" s="98" t="s">
        <v>1336</v>
      </c>
      <c r="WXF15" s="10"/>
      <c r="WXH15" s="6" t="s">
        <v>1337</v>
      </c>
      <c r="WXI15" s="98" t="s">
        <v>1336</v>
      </c>
      <c r="WXJ15" s="10"/>
      <c r="WXL15" s="6" t="s">
        <v>1337</v>
      </c>
      <c r="WXM15" s="98" t="s">
        <v>1336</v>
      </c>
      <c r="WXN15" s="10"/>
      <c r="WXP15" s="6" t="s">
        <v>1337</v>
      </c>
      <c r="WXQ15" s="98" t="s">
        <v>1336</v>
      </c>
      <c r="WXR15" s="10"/>
      <c r="WXT15" s="6" t="s">
        <v>1337</v>
      </c>
      <c r="WXU15" s="98" t="s">
        <v>1336</v>
      </c>
      <c r="WXV15" s="10"/>
      <c r="WXX15" s="6" t="s">
        <v>1337</v>
      </c>
      <c r="WXY15" s="98" t="s">
        <v>1336</v>
      </c>
      <c r="WXZ15" s="10"/>
      <c r="WYB15" s="6" t="s">
        <v>1337</v>
      </c>
      <c r="WYC15" s="98" t="s">
        <v>1336</v>
      </c>
      <c r="WYD15" s="10"/>
      <c r="WYF15" s="6" t="s">
        <v>1337</v>
      </c>
      <c r="WYG15" s="98" t="s">
        <v>1336</v>
      </c>
      <c r="WYH15" s="10"/>
      <c r="WYJ15" s="6" t="s">
        <v>1337</v>
      </c>
      <c r="WYK15" s="98" t="s">
        <v>1336</v>
      </c>
      <c r="WYL15" s="10"/>
      <c r="WYN15" s="6" t="s">
        <v>1337</v>
      </c>
      <c r="WYO15" s="98" t="s">
        <v>1336</v>
      </c>
      <c r="WYP15" s="10"/>
      <c r="WYR15" s="6" t="s">
        <v>1337</v>
      </c>
      <c r="WYS15" s="98" t="s">
        <v>1336</v>
      </c>
      <c r="WYT15" s="10"/>
      <c r="WYV15" s="6" t="s">
        <v>1337</v>
      </c>
      <c r="WYW15" s="98" t="s">
        <v>1336</v>
      </c>
      <c r="WYX15" s="10"/>
      <c r="WYZ15" s="6" t="s">
        <v>1337</v>
      </c>
      <c r="WZA15" s="98" t="s">
        <v>1336</v>
      </c>
      <c r="WZB15" s="10"/>
      <c r="WZD15" s="6" t="s">
        <v>1337</v>
      </c>
      <c r="WZE15" s="98" t="s">
        <v>1336</v>
      </c>
      <c r="WZF15" s="10"/>
      <c r="WZH15" s="6" t="s">
        <v>1337</v>
      </c>
      <c r="WZI15" s="98" t="s">
        <v>1336</v>
      </c>
      <c r="WZJ15" s="10"/>
      <c r="WZL15" s="6" t="s">
        <v>1337</v>
      </c>
      <c r="WZM15" s="98" t="s">
        <v>1336</v>
      </c>
      <c r="WZN15" s="10"/>
      <c r="WZP15" s="6" t="s">
        <v>1337</v>
      </c>
      <c r="WZQ15" s="98" t="s">
        <v>1336</v>
      </c>
      <c r="WZR15" s="10"/>
      <c r="WZT15" s="6" t="s">
        <v>1337</v>
      </c>
      <c r="WZU15" s="98" t="s">
        <v>1336</v>
      </c>
      <c r="WZV15" s="10"/>
      <c r="WZX15" s="6" t="s">
        <v>1337</v>
      </c>
      <c r="WZY15" s="98" t="s">
        <v>1336</v>
      </c>
      <c r="WZZ15" s="10"/>
      <c r="XAB15" s="6" t="s">
        <v>1337</v>
      </c>
      <c r="XAC15" s="98" t="s">
        <v>1336</v>
      </c>
      <c r="XAD15" s="10"/>
      <c r="XAF15" s="6" t="s">
        <v>1337</v>
      </c>
      <c r="XAG15" s="98" t="s">
        <v>1336</v>
      </c>
      <c r="XAH15" s="10"/>
      <c r="XAJ15" s="6" t="s">
        <v>1337</v>
      </c>
      <c r="XAK15" s="98" t="s">
        <v>1336</v>
      </c>
      <c r="XAL15" s="10"/>
      <c r="XAN15" s="6" t="s">
        <v>1337</v>
      </c>
      <c r="XAO15" s="98" t="s">
        <v>1336</v>
      </c>
      <c r="XAP15" s="10"/>
      <c r="XAR15" s="6" t="s">
        <v>1337</v>
      </c>
      <c r="XAS15" s="98" t="s">
        <v>1336</v>
      </c>
      <c r="XAT15" s="10"/>
      <c r="XAV15" s="6" t="s">
        <v>1337</v>
      </c>
      <c r="XAW15" s="98" t="s">
        <v>1336</v>
      </c>
      <c r="XAX15" s="10"/>
      <c r="XAZ15" s="6" t="s">
        <v>1337</v>
      </c>
      <c r="XBA15" s="98" t="s">
        <v>1336</v>
      </c>
      <c r="XBB15" s="10"/>
      <c r="XBD15" s="6" t="s">
        <v>1337</v>
      </c>
      <c r="XBE15" s="98" t="s">
        <v>1336</v>
      </c>
      <c r="XBF15" s="10"/>
      <c r="XBH15" s="6" t="s">
        <v>1337</v>
      </c>
      <c r="XBI15" s="98" t="s">
        <v>1336</v>
      </c>
      <c r="XBJ15" s="10"/>
      <c r="XBL15" s="6" t="s">
        <v>1337</v>
      </c>
      <c r="XBM15" s="98" t="s">
        <v>1336</v>
      </c>
      <c r="XBN15" s="10"/>
      <c r="XBP15" s="6" t="s">
        <v>1337</v>
      </c>
      <c r="XBQ15" s="98" t="s">
        <v>1336</v>
      </c>
      <c r="XBR15" s="10"/>
      <c r="XBT15" s="6" t="s">
        <v>1337</v>
      </c>
      <c r="XBU15" s="98" t="s">
        <v>1336</v>
      </c>
      <c r="XBV15" s="10"/>
      <c r="XBX15" s="6" t="s">
        <v>1337</v>
      </c>
      <c r="XBY15" s="98" t="s">
        <v>1336</v>
      </c>
      <c r="XBZ15" s="10"/>
      <c r="XCB15" s="6" t="s">
        <v>1337</v>
      </c>
      <c r="XCC15" s="98" t="s">
        <v>1336</v>
      </c>
      <c r="XCD15" s="10"/>
      <c r="XCF15" s="6" t="s">
        <v>1337</v>
      </c>
      <c r="XCG15" s="98" t="s">
        <v>1336</v>
      </c>
      <c r="XCH15" s="10"/>
      <c r="XCJ15" s="6" t="s">
        <v>1337</v>
      </c>
      <c r="XCK15" s="98" t="s">
        <v>1336</v>
      </c>
      <c r="XCL15" s="10"/>
      <c r="XCN15" s="6" t="s">
        <v>1337</v>
      </c>
      <c r="XCO15" s="98" t="s">
        <v>1336</v>
      </c>
      <c r="XCP15" s="10"/>
      <c r="XCR15" s="6" t="s">
        <v>1337</v>
      </c>
      <c r="XCS15" s="98" t="s">
        <v>1336</v>
      </c>
      <c r="XCT15" s="10"/>
      <c r="XCV15" s="6" t="s">
        <v>1337</v>
      </c>
      <c r="XCW15" s="98" t="s">
        <v>1336</v>
      </c>
      <c r="XCX15" s="10"/>
      <c r="XCZ15" s="6" t="s">
        <v>1337</v>
      </c>
      <c r="XDA15" s="98" t="s">
        <v>1336</v>
      </c>
      <c r="XDB15" s="10"/>
      <c r="XDD15" s="6" t="s">
        <v>1337</v>
      </c>
      <c r="XDE15" s="98" t="s">
        <v>1336</v>
      </c>
      <c r="XDF15" s="10"/>
      <c r="XDH15" s="6" t="s">
        <v>1337</v>
      </c>
      <c r="XDI15" s="98" t="s">
        <v>1336</v>
      </c>
      <c r="XDJ15" s="10"/>
      <c r="XDL15" s="6" t="s">
        <v>1337</v>
      </c>
      <c r="XDM15" s="98" t="s">
        <v>1336</v>
      </c>
      <c r="XDN15" s="10"/>
      <c r="XDP15" s="6" t="s">
        <v>1337</v>
      </c>
      <c r="XDQ15" s="98" t="s">
        <v>1336</v>
      </c>
      <c r="XDR15" s="10"/>
      <c r="XDT15" s="6" t="s">
        <v>1337</v>
      </c>
      <c r="XDU15" s="98" t="s">
        <v>1336</v>
      </c>
      <c r="XDV15" s="10"/>
      <c r="XDX15" s="6" t="s">
        <v>1337</v>
      </c>
      <c r="XDY15" s="98" t="s">
        <v>1336</v>
      </c>
      <c r="XDZ15" s="10"/>
      <c r="XEB15" s="6" t="s">
        <v>1337</v>
      </c>
      <c r="XEC15" s="98" t="s">
        <v>1336</v>
      </c>
      <c r="XED15" s="10"/>
      <c r="XEF15" s="6" t="s">
        <v>1337</v>
      </c>
      <c r="XEG15" s="98" t="s">
        <v>1336</v>
      </c>
      <c r="XEH15" s="10"/>
      <c r="XEJ15" s="6" t="s">
        <v>1337</v>
      </c>
      <c r="XEK15" s="98" t="s">
        <v>1336</v>
      </c>
      <c r="XEL15" s="10"/>
      <c r="XEN15" s="6" t="s">
        <v>1337</v>
      </c>
      <c r="XEO15" s="98" t="s">
        <v>1336</v>
      </c>
      <c r="XEP15" s="10"/>
      <c r="XER15" s="6" t="s">
        <v>1337</v>
      </c>
      <c r="XES15" s="98" t="s">
        <v>1336</v>
      </c>
      <c r="XET15" s="10"/>
      <c r="XEV15" s="6" t="s">
        <v>1337</v>
      </c>
    </row>
    <row r="16" spans="1:16376" x14ac:dyDescent="0.2">
      <c r="C16" s="12"/>
      <c r="D16" s="23">
        <v>20</v>
      </c>
      <c r="E16" s="23" t="s">
        <v>11</v>
      </c>
      <c r="F16" s="23">
        <v>7320</v>
      </c>
      <c r="G16" s="23"/>
      <c r="H16" s="23"/>
      <c r="I16" s="23"/>
      <c r="J16" s="98" t="s">
        <v>1339</v>
      </c>
      <c r="K16" s="35"/>
      <c r="L16" s="23" t="s">
        <v>1340</v>
      </c>
      <c r="M16" s="113">
        <v>0</v>
      </c>
      <c r="N16" s="113">
        <v>0</v>
      </c>
      <c r="O16" s="13">
        <f>SUM(N16)</f>
        <v>0</v>
      </c>
      <c r="P16" s="7">
        <v>7320</v>
      </c>
    </row>
    <row r="17" spans="3:18" hidden="1" x14ac:dyDescent="0.2">
      <c r="C17" s="12">
        <v>566</v>
      </c>
      <c r="D17" s="23">
        <v>20</v>
      </c>
      <c r="E17" s="23" t="s">
        <v>11</v>
      </c>
      <c r="F17" s="23">
        <v>7110</v>
      </c>
      <c r="G17" s="23"/>
      <c r="H17" s="23"/>
      <c r="I17" s="23"/>
      <c r="J17" s="34"/>
      <c r="K17" s="35"/>
      <c r="L17" s="23" t="s">
        <v>1341</v>
      </c>
      <c r="M17" s="8"/>
      <c r="N17" s="8"/>
    </row>
    <row r="18" spans="3:18" hidden="1" x14ac:dyDescent="0.2">
      <c r="C18" s="12">
        <v>567</v>
      </c>
      <c r="D18" s="23">
        <v>20</v>
      </c>
      <c r="E18" s="23" t="s">
        <v>11</v>
      </c>
      <c r="F18" s="23">
        <v>7120</v>
      </c>
      <c r="G18" s="23"/>
      <c r="H18" s="23"/>
      <c r="I18" s="23"/>
      <c r="J18" s="34"/>
      <c r="K18" s="35"/>
      <c r="L18" s="23"/>
      <c r="M18" s="8"/>
      <c r="N18" s="8"/>
    </row>
    <row r="19" spans="3:18" hidden="1" x14ac:dyDescent="0.2">
      <c r="C19" s="12">
        <v>568</v>
      </c>
      <c r="D19" s="23">
        <v>20</v>
      </c>
      <c r="E19" s="23" t="s">
        <v>11</v>
      </c>
      <c r="F19" s="23">
        <v>7130</v>
      </c>
      <c r="G19" s="38"/>
      <c r="H19" s="23"/>
      <c r="I19" s="23"/>
      <c r="J19" s="34"/>
      <c r="K19" s="35"/>
      <c r="L19" s="23"/>
      <c r="M19" s="8"/>
      <c r="N19" s="8">
        <v>0</v>
      </c>
    </row>
    <row r="20" spans="3:18" hidden="1" x14ac:dyDescent="0.2">
      <c r="C20" s="12">
        <v>569</v>
      </c>
      <c r="D20" s="23">
        <v>20</v>
      </c>
      <c r="E20" s="23" t="s">
        <v>11</v>
      </c>
      <c r="F20" s="23">
        <v>3001</v>
      </c>
      <c r="G20" s="23" t="s">
        <v>11</v>
      </c>
      <c r="H20" s="23">
        <v>4870</v>
      </c>
      <c r="I20" s="23"/>
      <c r="J20" s="34"/>
      <c r="K20" s="35"/>
      <c r="L20" s="23"/>
      <c r="M20" s="8"/>
      <c r="N20" s="8">
        <v>0</v>
      </c>
    </row>
    <row r="21" spans="3:18" x14ac:dyDescent="0.2">
      <c r="C21" s="12"/>
      <c r="D21" s="23"/>
      <c r="E21" s="23"/>
      <c r="F21" s="23"/>
      <c r="G21" s="23"/>
      <c r="H21" s="23"/>
      <c r="I21" s="23"/>
      <c r="J21" s="34"/>
      <c r="K21" s="35"/>
      <c r="L21" s="36" t="s">
        <v>1342</v>
      </c>
      <c r="M21" s="74">
        <f t="shared" ref="M21" si="0">SUM(M4:M20)</f>
        <v>1227032</v>
      </c>
      <c r="N21" s="231">
        <f>SUM(N4:N16)</f>
        <v>1216199.8500000001</v>
      </c>
      <c r="O21" s="39">
        <f>SUM(O6:O16)</f>
        <v>1216199.8500000001</v>
      </c>
    </row>
    <row r="22" spans="3:18" x14ac:dyDescent="0.2">
      <c r="C22" s="12"/>
      <c r="D22" s="23"/>
      <c r="E22" s="23"/>
      <c r="F22" s="23"/>
      <c r="G22" s="23"/>
      <c r="H22" s="23"/>
      <c r="I22" s="23"/>
      <c r="J22" s="34"/>
      <c r="K22" s="35"/>
      <c r="L22" s="23"/>
    </row>
    <row r="23" spans="3:18" ht="38.25" x14ac:dyDescent="0.2">
      <c r="C23" s="18" t="s">
        <v>125</v>
      </c>
      <c r="D23" s="36" t="s">
        <v>124</v>
      </c>
      <c r="E23" s="23"/>
      <c r="F23" s="23"/>
      <c r="G23" s="23"/>
      <c r="H23" s="23"/>
      <c r="I23" s="23"/>
      <c r="J23" s="34"/>
      <c r="K23" s="35"/>
      <c r="L23" s="23"/>
      <c r="M23" s="239" t="s">
        <v>8</v>
      </c>
      <c r="N23" s="240" t="s">
        <v>9</v>
      </c>
    </row>
    <row r="24" spans="3:18" x14ac:dyDescent="0.2">
      <c r="C24" s="12"/>
      <c r="D24" s="23">
        <v>20</v>
      </c>
      <c r="E24" s="23" t="s">
        <v>11</v>
      </c>
      <c r="F24" s="23">
        <v>2530</v>
      </c>
      <c r="G24" s="23" t="s">
        <v>11</v>
      </c>
      <c r="H24" s="23">
        <v>319</v>
      </c>
      <c r="I24" s="23"/>
      <c r="J24" s="99" t="s">
        <v>1343</v>
      </c>
      <c r="K24" s="35"/>
      <c r="L24" s="23" t="s">
        <v>1344</v>
      </c>
      <c r="M24" s="37">
        <f>+N24</f>
        <v>0</v>
      </c>
      <c r="N24" s="37">
        <v>0</v>
      </c>
      <c r="P24" s="7" t="s">
        <v>1345</v>
      </c>
    </row>
    <row r="25" spans="3:18" x14ac:dyDescent="0.2">
      <c r="C25" s="12"/>
      <c r="D25" s="23"/>
      <c r="E25" s="23"/>
      <c r="F25" s="23"/>
      <c r="G25" s="23"/>
      <c r="H25" s="23"/>
      <c r="I25" s="23"/>
      <c r="J25" s="99" t="s">
        <v>1346</v>
      </c>
      <c r="K25" s="35"/>
      <c r="L25" s="23" t="s">
        <v>1347</v>
      </c>
      <c r="M25" s="37">
        <v>96810</v>
      </c>
      <c r="N25" s="37">
        <f>SUM(76134.9+5000)</f>
        <v>81134.899999999994</v>
      </c>
      <c r="O25" s="8">
        <f>+N25</f>
        <v>81134.899999999994</v>
      </c>
      <c r="P25" s="7" t="s">
        <v>1348</v>
      </c>
    </row>
    <row r="26" spans="3:18" x14ac:dyDescent="0.2">
      <c r="C26" s="12"/>
      <c r="D26" s="23">
        <v>20</v>
      </c>
      <c r="E26" s="23" t="s">
        <v>11</v>
      </c>
      <c r="F26" s="23">
        <v>2541</v>
      </c>
      <c r="G26" s="23" t="s">
        <v>11</v>
      </c>
      <c r="H26" s="23">
        <v>119</v>
      </c>
      <c r="I26" s="38" t="s">
        <v>11</v>
      </c>
      <c r="J26" s="99" t="s">
        <v>1349</v>
      </c>
      <c r="K26" s="35"/>
      <c r="L26" s="23" t="s">
        <v>1350</v>
      </c>
      <c r="M26" s="37">
        <v>89489</v>
      </c>
      <c r="N26" s="37">
        <f>+M26</f>
        <v>89489</v>
      </c>
      <c r="R26" s="60"/>
    </row>
    <row r="27" spans="3:18" x14ac:dyDescent="0.2">
      <c r="C27" s="12"/>
      <c r="D27" s="23">
        <v>20</v>
      </c>
      <c r="E27" s="23" t="s">
        <v>11</v>
      </c>
      <c r="F27" s="23">
        <v>2542</v>
      </c>
      <c r="G27" s="23" t="s">
        <v>11</v>
      </c>
      <c r="H27" s="23">
        <v>119</v>
      </c>
      <c r="I27" s="38" t="s">
        <v>11</v>
      </c>
      <c r="J27" s="99" t="s">
        <v>1351</v>
      </c>
      <c r="K27" s="35"/>
      <c r="L27" s="23" t="s">
        <v>1352</v>
      </c>
      <c r="M27" s="37">
        <v>565780</v>
      </c>
      <c r="N27" s="37">
        <f>SUM(505285.41+66292.99+15000)</f>
        <v>586578.4</v>
      </c>
      <c r="O27" s="8">
        <f>+N26+N27</f>
        <v>676067.4</v>
      </c>
      <c r="P27" s="7" t="s">
        <v>1213</v>
      </c>
      <c r="R27" s="59"/>
    </row>
    <row r="28" spans="3:18" x14ac:dyDescent="0.2">
      <c r="C28" s="12"/>
      <c r="D28" s="23"/>
      <c r="E28" s="23"/>
      <c r="F28" s="23"/>
      <c r="G28" s="23"/>
      <c r="H28" s="23"/>
      <c r="I28" s="38"/>
      <c r="J28" s="99" t="s">
        <v>1353</v>
      </c>
      <c r="K28" s="35"/>
      <c r="L28" s="4" t="s">
        <v>400</v>
      </c>
      <c r="M28" s="37">
        <v>20191</v>
      </c>
      <c r="N28" s="37">
        <f>+M28</f>
        <v>20191</v>
      </c>
    </row>
    <row r="29" spans="3:18" x14ac:dyDescent="0.2">
      <c r="C29" s="12"/>
      <c r="D29" s="23"/>
      <c r="E29" s="23"/>
      <c r="F29" s="23"/>
      <c r="G29" s="23"/>
      <c r="H29" s="23"/>
      <c r="I29" s="38"/>
      <c r="J29" s="99" t="s">
        <v>1354</v>
      </c>
      <c r="K29" s="35"/>
      <c r="L29" s="4" t="s">
        <v>400</v>
      </c>
      <c r="M29" s="37">
        <v>144140</v>
      </c>
      <c r="N29" s="37">
        <f>+M29</f>
        <v>144140</v>
      </c>
    </row>
    <row r="30" spans="3:18" x14ac:dyDescent="0.2">
      <c r="C30" s="12"/>
      <c r="D30" s="23">
        <v>20</v>
      </c>
      <c r="E30" s="23" t="s">
        <v>11</v>
      </c>
      <c r="F30" s="23">
        <v>2542</v>
      </c>
      <c r="G30" s="23" t="s">
        <v>11</v>
      </c>
      <c r="H30" s="23">
        <v>139</v>
      </c>
      <c r="I30" s="38" t="s">
        <v>11</v>
      </c>
      <c r="J30" s="99" t="s">
        <v>1355</v>
      </c>
      <c r="K30" s="35"/>
      <c r="L30" s="4" t="s">
        <v>405</v>
      </c>
      <c r="M30" s="37">
        <v>1486</v>
      </c>
      <c r="N30" s="37">
        <f>+M30</f>
        <v>1486</v>
      </c>
    </row>
    <row r="31" spans="3:18" x14ac:dyDescent="0.2">
      <c r="C31" s="12"/>
      <c r="D31" s="23">
        <v>20</v>
      </c>
      <c r="E31" s="23" t="s">
        <v>11</v>
      </c>
      <c r="F31" s="23">
        <v>2542</v>
      </c>
      <c r="G31" s="23" t="s">
        <v>11</v>
      </c>
      <c r="H31" s="23">
        <v>139</v>
      </c>
      <c r="I31" s="38" t="s">
        <v>11</v>
      </c>
      <c r="J31" s="99" t="s">
        <v>1356</v>
      </c>
      <c r="K31" s="35"/>
      <c r="L31" s="4" t="s">
        <v>405</v>
      </c>
      <c r="M31" s="37">
        <v>9499</v>
      </c>
      <c r="N31" s="37">
        <f>+M31</f>
        <v>9499</v>
      </c>
      <c r="O31" s="8">
        <f>SUM(N28:N31)</f>
        <v>175316</v>
      </c>
      <c r="P31" s="7" t="s">
        <v>1219</v>
      </c>
    </row>
    <row r="32" spans="3:18" x14ac:dyDescent="0.2">
      <c r="C32" s="12"/>
      <c r="D32" s="23"/>
      <c r="E32" s="23"/>
      <c r="F32" s="23"/>
      <c r="G32" s="23"/>
      <c r="H32" s="23"/>
      <c r="I32" s="38"/>
      <c r="J32" s="99" t="s">
        <v>1357</v>
      </c>
      <c r="K32" s="35"/>
      <c r="L32" s="4" t="s">
        <v>1358</v>
      </c>
      <c r="M32" s="37">
        <v>0</v>
      </c>
      <c r="N32" s="37">
        <v>0</v>
      </c>
      <c r="O32" s="13"/>
    </row>
    <row r="33" spans="3:29" x14ac:dyDescent="0.2">
      <c r="C33" s="12"/>
      <c r="D33" s="23"/>
      <c r="E33" s="23"/>
      <c r="F33" s="23"/>
      <c r="G33" s="23"/>
      <c r="H33" s="23"/>
      <c r="I33" s="38"/>
      <c r="J33" s="99" t="s">
        <v>1359</v>
      </c>
      <c r="K33" s="35"/>
      <c r="L33" s="4" t="s">
        <v>1360</v>
      </c>
      <c r="M33" s="37">
        <v>0</v>
      </c>
      <c r="N33" s="37">
        <v>0</v>
      </c>
      <c r="O33" s="13"/>
      <c r="Q33" s="99"/>
      <c r="R33" s="35"/>
      <c r="S33" s="23"/>
      <c r="T33" s="4"/>
      <c r="U33" s="40"/>
      <c r="V33" s="37"/>
      <c r="W33" s="24"/>
      <c r="X33" s="13"/>
      <c r="Y33" s="13"/>
      <c r="Z33" s="13"/>
      <c r="AA33" s="8"/>
      <c r="AB33" s="102"/>
      <c r="AC33" s="8"/>
    </row>
    <row r="34" spans="3:29" x14ac:dyDescent="0.2">
      <c r="C34" s="12"/>
      <c r="D34" s="23"/>
      <c r="E34" s="23"/>
      <c r="F34" s="23"/>
      <c r="G34" s="23"/>
      <c r="H34" s="23"/>
      <c r="I34" s="38"/>
      <c r="J34" s="99" t="s">
        <v>1361</v>
      </c>
      <c r="K34" s="41"/>
      <c r="L34" s="42" t="s">
        <v>1362</v>
      </c>
      <c r="M34" s="37">
        <v>19731</v>
      </c>
      <c r="N34" s="37">
        <v>22180</v>
      </c>
      <c r="O34" s="13"/>
      <c r="Q34" s="99"/>
      <c r="R34" s="35"/>
      <c r="S34" s="23"/>
      <c r="T34" s="4"/>
      <c r="U34" s="40"/>
      <c r="V34" s="37"/>
      <c r="W34" s="24"/>
      <c r="X34" s="13"/>
      <c r="Y34" s="13"/>
      <c r="Z34" s="13"/>
      <c r="AA34" s="8"/>
      <c r="AB34" s="102"/>
      <c r="AC34" s="8"/>
    </row>
    <row r="35" spans="3:29" x14ac:dyDescent="0.2">
      <c r="C35" s="12"/>
      <c r="D35" s="23"/>
      <c r="E35" s="23"/>
      <c r="F35" s="23"/>
      <c r="G35" s="23"/>
      <c r="H35" s="23"/>
      <c r="I35" s="38"/>
      <c r="J35" s="99" t="s">
        <v>1363</v>
      </c>
      <c r="K35" s="41"/>
      <c r="L35" s="42" t="s">
        <v>1364</v>
      </c>
      <c r="M35" s="37">
        <v>55000</v>
      </c>
      <c r="N35" s="37">
        <v>60000</v>
      </c>
      <c r="O35" s="13"/>
    </row>
    <row r="36" spans="3:29" x14ac:dyDescent="0.2">
      <c r="C36" s="12"/>
      <c r="D36" s="23"/>
      <c r="E36" s="23"/>
      <c r="F36" s="23"/>
      <c r="G36" s="23"/>
      <c r="H36" s="23"/>
      <c r="I36" s="38"/>
      <c r="J36" s="99" t="s">
        <v>1365</v>
      </c>
      <c r="K36" s="35"/>
      <c r="L36" s="23" t="s">
        <v>1366</v>
      </c>
      <c r="M36" s="37">
        <f>30000+10000</f>
        <v>40000</v>
      </c>
      <c r="N36" s="37">
        <v>30000</v>
      </c>
      <c r="O36" s="13"/>
    </row>
    <row r="37" spans="3:29" x14ac:dyDescent="0.2">
      <c r="C37" s="12"/>
      <c r="D37" s="23"/>
      <c r="E37" s="23"/>
      <c r="F37" s="23"/>
      <c r="G37" s="23"/>
      <c r="H37" s="23"/>
      <c r="I37" s="38"/>
      <c r="J37" s="99" t="s">
        <v>1367</v>
      </c>
      <c r="K37" s="41"/>
      <c r="L37" s="42" t="s">
        <v>1362</v>
      </c>
      <c r="M37" s="37">
        <v>8222</v>
      </c>
      <c r="N37" s="37">
        <v>8222</v>
      </c>
      <c r="O37" s="13"/>
      <c r="Q37" s="99"/>
      <c r="R37" s="35"/>
      <c r="S37" s="23"/>
      <c r="T37" s="4"/>
      <c r="U37" s="40"/>
      <c r="V37" s="37"/>
      <c r="W37" s="24"/>
      <c r="X37" s="13"/>
      <c r="Y37" s="13"/>
      <c r="Z37" s="13"/>
      <c r="AA37" s="8"/>
      <c r="AB37" s="102"/>
      <c r="AC37" s="8"/>
    </row>
    <row r="38" spans="3:29" x14ac:dyDescent="0.2">
      <c r="C38" s="12"/>
      <c r="D38" s="23"/>
      <c r="E38" s="23"/>
      <c r="F38" s="23"/>
      <c r="G38" s="23"/>
      <c r="H38" s="23"/>
      <c r="I38" s="38"/>
      <c r="J38" s="99" t="s">
        <v>1368</v>
      </c>
      <c r="K38" s="35"/>
      <c r="L38" s="23" t="s">
        <v>1369</v>
      </c>
      <c r="M38" s="37">
        <v>0</v>
      </c>
      <c r="N38" s="37">
        <v>0</v>
      </c>
      <c r="O38" s="13"/>
    </row>
    <row r="39" spans="3:29" x14ac:dyDescent="0.2">
      <c r="C39" s="12"/>
      <c r="D39" s="23"/>
      <c r="E39" s="23"/>
      <c r="F39" s="23"/>
      <c r="G39" s="23"/>
      <c r="H39" s="23"/>
      <c r="I39" s="38"/>
      <c r="J39" s="104" t="s">
        <v>1370</v>
      </c>
      <c r="K39" s="35"/>
      <c r="L39" s="23" t="s">
        <v>1371</v>
      </c>
      <c r="M39" s="37">
        <v>0</v>
      </c>
      <c r="N39" s="37">
        <v>0</v>
      </c>
      <c r="O39" s="13"/>
    </row>
    <row r="40" spans="3:29" x14ac:dyDescent="0.2">
      <c r="C40" s="12"/>
      <c r="D40" s="23"/>
      <c r="E40" s="23"/>
      <c r="F40" s="23"/>
      <c r="G40" s="23"/>
      <c r="H40" s="23"/>
      <c r="I40" s="38"/>
      <c r="J40" s="99" t="s">
        <v>1372</v>
      </c>
      <c r="K40" s="35"/>
      <c r="L40" s="23" t="s">
        <v>1373</v>
      </c>
      <c r="M40" s="37">
        <v>40000</v>
      </c>
      <c r="N40" s="37">
        <f>SUM(9044.36+5000)</f>
        <v>14044.36</v>
      </c>
      <c r="O40" s="13"/>
    </row>
    <row r="41" spans="3:29" x14ac:dyDescent="0.2">
      <c r="C41" s="12"/>
      <c r="D41" s="23">
        <v>20</v>
      </c>
      <c r="E41" s="23" t="s">
        <v>11</v>
      </c>
      <c r="F41" s="23">
        <v>2542</v>
      </c>
      <c r="G41" s="23" t="s">
        <v>11</v>
      </c>
      <c r="H41" s="23">
        <v>323</v>
      </c>
      <c r="I41" s="38" t="s">
        <v>11</v>
      </c>
      <c r="J41" s="99" t="s">
        <v>1374</v>
      </c>
      <c r="K41" s="35"/>
      <c r="L41" s="23" t="s">
        <v>1375</v>
      </c>
      <c r="M41" s="37">
        <v>5000</v>
      </c>
      <c r="N41" s="37">
        <v>4773.29</v>
      </c>
      <c r="O41" s="13"/>
    </row>
    <row r="42" spans="3:29" x14ac:dyDescent="0.2">
      <c r="C42" s="12"/>
      <c r="D42" s="23">
        <v>20</v>
      </c>
      <c r="E42" s="23" t="s">
        <v>11</v>
      </c>
      <c r="F42" s="23">
        <v>2543</v>
      </c>
      <c r="G42" s="23" t="s">
        <v>11</v>
      </c>
      <c r="H42" s="23">
        <v>700</v>
      </c>
      <c r="I42" s="38"/>
      <c r="J42" s="104" t="s">
        <v>1376</v>
      </c>
      <c r="K42" s="35"/>
      <c r="L42" s="23" t="s">
        <v>1377</v>
      </c>
      <c r="M42" s="37">
        <v>0</v>
      </c>
      <c r="N42" s="37">
        <v>0</v>
      </c>
    </row>
    <row r="43" spans="3:29" x14ac:dyDescent="0.2">
      <c r="C43" s="12"/>
      <c r="D43" s="23"/>
      <c r="E43" s="23"/>
      <c r="F43" s="23"/>
      <c r="G43" s="23"/>
      <c r="H43" s="23"/>
      <c r="I43" s="38"/>
      <c r="J43" s="99" t="s">
        <v>1378</v>
      </c>
      <c r="K43" s="35"/>
      <c r="L43" s="4" t="s">
        <v>1379</v>
      </c>
      <c r="M43" s="37">
        <v>8282</v>
      </c>
      <c r="N43" s="37">
        <f>SUM(8020.96+623.52+623.52)</f>
        <v>9268</v>
      </c>
    </row>
    <row r="44" spans="3:29" x14ac:dyDescent="0.2">
      <c r="C44" s="12"/>
      <c r="D44" s="23"/>
      <c r="E44" s="23"/>
      <c r="F44" s="23"/>
      <c r="G44" s="23"/>
      <c r="H44" s="23"/>
      <c r="I44" s="38"/>
      <c r="J44" s="99" t="s">
        <v>1380</v>
      </c>
      <c r="K44" s="35"/>
      <c r="L44" s="4" t="s">
        <v>1381</v>
      </c>
      <c r="M44" s="37">
        <v>3260</v>
      </c>
      <c r="N44" s="37">
        <f>SUM(3298.43+272.79+272.79)</f>
        <v>3844.0099999999998</v>
      </c>
    </row>
    <row r="45" spans="3:29" x14ac:dyDescent="0.2">
      <c r="C45" s="12"/>
      <c r="D45" s="23"/>
      <c r="E45" s="23"/>
      <c r="F45" s="23"/>
      <c r="G45" s="23"/>
      <c r="H45" s="23"/>
      <c r="I45" s="38"/>
      <c r="J45" s="99" t="s">
        <v>1382</v>
      </c>
      <c r="K45" s="35"/>
      <c r="L45" s="4" t="s">
        <v>1383</v>
      </c>
      <c r="M45" s="37">
        <v>4043</v>
      </c>
      <c r="N45" s="37">
        <f>SUM(3582.41+287.77+287.77)</f>
        <v>4157.95</v>
      </c>
    </row>
    <row r="46" spans="3:29" x14ac:dyDescent="0.2">
      <c r="C46" s="12"/>
      <c r="D46" s="23"/>
      <c r="E46" s="23"/>
      <c r="F46" s="23"/>
      <c r="G46" s="23"/>
      <c r="H46" s="23"/>
      <c r="I46" s="38"/>
      <c r="J46" s="99" t="s">
        <v>1384</v>
      </c>
      <c r="K46" s="35"/>
      <c r="L46" s="4" t="s">
        <v>1385</v>
      </c>
      <c r="M46" s="37">
        <v>4013</v>
      </c>
      <c r="N46" s="37">
        <f>SUM(3552.68+287.8+287.8)</f>
        <v>4128.28</v>
      </c>
      <c r="P46" s="52"/>
    </row>
    <row r="47" spans="3:29" x14ac:dyDescent="0.2">
      <c r="C47" s="12"/>
      <c r="D47" s="23"/>
      <c r="E47" s="23"/>
      <c r="F47" s="23"/>
      <c r="G47" s="23"/>
      <c r="H47" s="23"/>
      <c r="I47" s="38"/>
      <c r="J47" s="99" t="s">
        <v>1386</v>
      </c>
      <c r="K47" s="35"/>
      <c r="L47" s="4" t="s">
        <v>1387</v>
      </c>
      <c r="M47" s="37">
        <v>543</v>
      </c>
      <c r="N47" s="37">
        <f>SUM(478.44+38.97+38.97)</f>
        <v>556.38</v>
      </c>
    </row>
    <row r="48" spans="3:29" x14ac:dyDescent="0.2">
      <c r="C48" s="12"/>
      <c r="D48" s="23">
        <v>20</v>
      </c>
      <c r="E48" s="23" t="s">
        <v>11</v>
      </c>
      <c r="F48" s="23">
        <v>2549</v>
      </c>
      <c r="G48" s="23" t="s">
        <v>11</v>
      </c>
      <c r="H48" s="23">
        <v>320</v>
      </c>
      <c r="I48" s="38" t="s">
        <v>11</v>
      </c>
      <c r="J48" s="99" t="s">
        <v>1388</v>
      </c>
      <c r="K48" s="35"/>
      <c r="L48" s="4" t="s">
        <v>1389</v>
      </c>
      <c r="M48" s="37">
        <v>0</v>
      </c>
      <c r="N48" s="37">
        <v>0</v>
      </c>
    </row>
    <row r="49" spans="3:17" x14ac:dyDescent="0.2">
      <c r="C49" s="12"/>
      <c r="D49" s="23"/>
      <c r="E49" s="23"/>
      <c r="F49" s="23"/>
      <c r="G49" s="23"/>
      <c r="H49" s="23"/>
      <c r="I49" s="38"/>
      <c r="J49" s="99" t="s">
        <v>1390</v>
      </c>
      <c r="K49" s="35"/>
      <c r="L49" s="4" t="s">
        <v>1391</v>
      </c>
      <c r="M49" s="37">
        <v>75000</v>
      </c>
      <c r="N49" s="37">
        <f>SUM(91730.44+10000)</f>
        <v>101730.44</v>
      </c>
    </row>
    <row r="50" spans="3:17" x14ac:dyDescent="0.2">
      <c r="C50" s="12"/>
      <c r="D50" s="23"/>
      <c r="E50" s="23"/>
      <c r="F50" s="23"/>
      <c r="G50" s="23"/>
      <c r="H50" s="23"/>
      <c r="I50" s="38"/>
      <c r="J50" s="99" t="s">
        <v>1392</v>
      </c>
      <c r="K50" s="35"/>
      <c r="L50" s="4" t="s">
        <v>1393</v>
      </c>
      <c r="M50" s="37">
        <v>25000</v>
      </c>
      <c r="N50" s="37">
        <f>SUM(21929.33+2500)</f>
        <v>24429.33</v>
      </c>
    </row>
    <row r="51" spans="3:17" x14ac:dyDescent="0.2">
      <c r="C51" s="12"/>
      <c r="D51" s="23"/>
      <c r="E51" s="23"/>
      <c r="F51" s="23"/>
      <c r="G51" s="23"/>
      <c r="H51" s="23"/>
      <c r="I51" s="38"/>
      <c r="J51" s="99" t="s">
        <v>1394</v>
      </c>
      <c r="K51" s="35"/>
      <c r="L51" s="4" t="s">
        <v>1395</v>
      </c>
      <c r="M51" s="37">
        <v>10000</v>
      </c>
      <c r="N51" s="37">
        <f>SUM(3488.5+1000)</f>
        <v>4488.5</v>
      </c>
    </row>
    <row r="52" spans="3:17" x14ac:dyDescent="0.2">
      <c r="C52" s="12"/>
      <c r="D52" s="23"/>
      <c r="E52" s="23"/>
      <c r="F52" s="23"/>
      <c r="G52" s="23"/>
      <c r="H52" s="23"/>
      <c r="I52" s="38"/>
      <c r="J52" s="99" t="s">
        <v>1396</v>
      </c>
      <c r="K52" s="35"/>
      <c r="L52" s="4" t="s">
        <v>1397</v>
      </c>
      <c r="M52" s="37">
        <v>10000</v>
      </c>
      <c r="N52" s="37">
        <f>SUM(6117.85+1000)</f>
        <v>7117.85</v>
      </c>
    </row>
    <row r="53" spans="3:17" x14ac:dyDescent="0.2">
      <c r="C53" s="12"/>
      <c r="D53" s="23"/>
      <c r="E53" s="23"/>
      <c r="F53" s="23"/>
      <c r="G53" s="23"/>
      <c r="H53" s="23"/>
      <c r="I53" s="38"/>
      <c r="J53" s="99" t="s">
        <v>1398</v>
      </c>
      <c r="K53" s="35"/>
      <c r="L53" s="4" t="s">
        <v>1399</v>
      </c>
      <c r="M53" s="37">
        <v>2500</v>
      </c>
      <c r="N53" s="37">
        <v>0</v>
      </c>
    </row>
    <row r="54" spans="3:17" x14ac:dyDescent="0.2">
      <c r="C54" s="12"/>
      <c r="D54" s="23"/>
      <c r="E54" s="23"/>
      <c r="F54" s="23"/>
      <c r="G54" s="23"/>
      <c r="H54" s="23"/>
      <c r="I54" s="38"/>
      <c r="J54" s="99" t="s">
        <v>1400</v>
      </c>
      <c r="K54" s="35"/>
      <c r="L54" s="23" t="s">
        <v>1401</v>
      </c>
      <c r="M54" s="37">
        <v>0</v>
      </c>
      <c r="N54" s="37">
        <v>0</v>
      </c>
    </row>
    <row r="55" spans="3:17" hidden="1" x14ac:dyDescent="0.2">
      <c r="C55" s="12"/>
      <c r="D55" s="23"/>
      <c r="E55" s="23"/>
      <c r="F55" s="23"/>
      <c r="G55" s="23"/>
      <c r="H55" s="23"/>
      <c r="I55" s="38"/>
      <c r="J55" s="104" t="s">
        <v>1402</v>
      </c>
      <c r="K55" s="35"/>
      <c r="L55" s="23" t="s">
        <v>1403</v>
      </c>
      <c r="M55" s="133"/>
      <c r="N55" s="133"/>
    </row>
    <row r="56" spans="3:17" x14ac:dyDescent="0.2">
      <c r="C56" s="12"/>
      <c r="D56" s="23"/>
      <c r="E56" s="23"/>
      <c r="F56" s="23"/>
      <c r="G56" s="23"/>
      <c r="H56" s="23"/>
      <c r="I56" s="38"/>
      <c r="J56" s="99" t="s">
        <v>1404</v>
      </c>
      <c r="K56" s="35"/>
      <c r="L56" s="23" t="s">
        <v>1405</v>
      </c>
      <c r="M56" s="37">
        <v>32500</v>
      </c>
      <c r="N56" s="37">
        <f>SUM(19477.48+5000)</f>
        <v>24477.48</v>
      </c>
      <c r="O56" s="148" t="s">
        <v>1406</v>
      </c>
    </row>
    <row r="57" spans="3:17" x14ac:dyDescent="0.2">
      <c r="C57" s="12"/>
      <c r="D57" s="23">
        <v>20</v>
      </c>
      <c r="E57" s="23" t="s">
        <v>11</v>
      </c>
      <c r="F57" s="23">
        <v>2549</v>
      </c>
      <c r="G57" s="23" t="s">
        <v>11</v>
      </c>
      <c r="H57" s="23">
        <v>320</v>
      </c>
      <c r="I57" s="38" t="s">
        <v>11</v>
      </c>
      <c r="J57" s="99" t="s">
        <v>1407</v>
      </c>
      <c r="K57" s="35"/>
      <c r="L57" s="4" t="s">
        <v>1408</v>
      </c>
      <c r="M57" s="37">
        <v>20000</v>
      </c>
      <c r="N57" s="37">
        <f>SUM(12334.26+2500)</f>
        <v>14834.26</v>
      </c>
    </row>
    <row r="58" spans="3:17" x14ac:dyDescent="0.2">
      <c r="C58" s="12"/>
      <c r="D58" s="23"/>
      <c r="E58" s="23"/>
      <c r="F58" s="23"/>
      <c r="G58" s="23"/>
      <c r="H58" s="23"/>
      <c r="I58" s="38"/>
      <c r="J58" s="99" t="s">
        <v>1409</v>
      </c>
      <c r="K58" s="35"/>
      <c r="L58" s="4" t="s">
        <v>1410</v>
      </c>
      <c r="M58" s="37">
        <v>15000</v>
      </c>
      <c r="N58" s="37">
        <f>SUM(8530+2500)</f>
        <v>11030</v>
      </c>
    </row>
    <row r="59" spans="3:17" x14ac:dyDescent="0.2">
      <c r="C59" s="12"/>
      <c r="D59" s="23"/>
      <c r="E59" s="23"/>
      <c r="F59" s="23"/>
      <c r="G59" s="23"/>
      <c r="H59" s="23"/>
      <c r="I59" s="38"/>
      <c r="J59" s="99" t="s">
        <v>1411</v>
      </c>
      <c r="K59" s="35"/>
      <c r="L59" s="4" t="s">
        <v>1412</v>
      </c>
      <c r="M59" s="37">
        <v>15000</v>
      </c>
      <c r="N59" s="37">
        <f>SUM(7426+2500)</f>
        <v>9926</v>
      </c>
    </row>
    <row r="60" spans="3:17" x14ac:dyDescent="0.2">
      <c r="C60" s="12"/>
      <c r="D60" s="23"/>
      <c r="E60" s="23"/>
      <c r="F60" s="23"/>
      <c r="G60" s="23"/>
      <c r="H60" s="23"/>
      <c r="I60" s="38"/>
      <c r="J60" s="99" t="s">
        <v>1413</v>
      </c>
      <c r="K60" s="35"/>
      <c r="L60" s="4" t="s">
        <v>1414</v>
      </c>
      <c r="M60" s="37">
        <v>15000</v>
      </c>
      <c r="N60" s="37">
        <f>SUM(9677+2500)</f>
        <v>12177</v>
      </c>
    </row>
    <row r="61" spans="3:17" x14ac:dyDescent="0.2">
      <c r="C61" s="12"/>
      <c r="D61" s="23"/>
      <c r="E61" s="23"/>
      <c r="F61" s="23"/>
      <c r="G61" s="23"/>
      <c r="H61" s="23"/>
      <c r="I61" s="38"/>
      <c r="J61" s="99" t="s">
        <v>1415</v>
      </c>
      <c r="K61" s="35"/>
      <c r="L61" s="4" t="s">
        <v>1416</v>
      </c>
      <c r="M61" s="37">
        <v>1000</v>
      </c>
      <c r="N61" s="37">
        <v>1306</v>
      </c>
    </row>
    <row r="62" spans="3:17" x14ac:dyDescent="0.2">
      <c r="C62" s="12"/>
      <c r="D62" s="23"/>
      <c r="E62" s="23"/>
      <c r="F62" s="23"/>
      <c r="G62" s="23"/>
      <c r="H62" s="23"/>
      <c r="I62" s="38"/>
      <c r="J62" s="99" t="s">
        <v>1417</v>
      </c>
      <c r="K62" s="35"/>
      <c r="L62" s="4" t="s">
        <v>1418</v>
      </c>
      <c r="M62" s="37">
        <v>0</v>
      </c>
      <c r="N62" s="37">
        <v>0</v>
      </c>
      <c r="Q62" s="13"/>
    </row>
    <row r="63" spans="3:17" x14ac:dyDescent="0.2">
      <c r="C63" s="12"/>
      <c r="D63" s="23"/>
      <c r="E63" s="23"/>
      <c r="F63" s="23"/>
      <c r="G63" s="23"/>
      <c r="H63" s="23"/>
      <c r="I63" s="38"/>
      <c r="J63" s="99" t="s">
        <v>1419</v>
      </c>
      <c r="K63" s="35"/>
      <c r="L63" s="4" t="s">
        <v>1420</v>
      </c>
      <c r="M63" s="37">
        <v>27306</v>
      </c>
      <c r="N63" s="37">
        <f>SUM(18056.14+5000)</f>
        <v>23056.14</v>
      </c>
    </row>
    <row r="64" spans="3:17" x14ac:dyDescent="0.2">
      <c r="C64" s="12"/>
      <c r="D64" s="23"/>
      <c r="E64" s="23"/>
      <c r="F64" s="23"/>
      <c r="G64" s="23"/>
      <c r="H64" s="23"/>
      <c r="I64" s="38"/>
      <c r="J64" s="99" t="s">
        <v>1421</v>
      </c>
      <c r="K64" s="35"/>
      <c r="L64" s="4" t="s">
        <v>1422</v>
      </c>
      <c r="M64" s="37">
        <v>4971</v>
      </c>
      <c r="N64" s="37">
        <f>SUM(970.7+1000)</f>
        <v>1970.7</v>
      </c>
    </row>
    <row r="65" spans="3:16" x14ac:dyDescent="0.2">
      <c r="C65" s="12"/>
      <c r="D65" s="23"/>
      <c r="E65" s="23"/>
      <c r="F65" s="23"/>
      <c r="G65" s="23"/>
      <c r="H65" s="23"/>
      <c r="I65" s="38"/>
      <c r="J65" s="99" t="s">
        <v>1423</v>
      </c>
      <c r="K65" s="35"/>
      <c r="L65" s="4" t="s">
        <v>1424</v>
      </c>
      <c r="M65" s="37">
        <v>3520</v>
      </c>
      <c r="N65" s="37">
        <f>SUM(1584.64+1000)</f>
        <v>2584.6400000000003</v>
      </c>
    </row>
    <row r="66" spans="3:16" x14ac:dyDescent="0.2">
      <c r="C66" s="12"/>
      <c r="D66" s="23"/>
      <c r="E66" s="23"/>
      <c r="F66" s="23"/>
      <c r="G66" s="23"/>
      <c r="H66" s="23"/>
      <c r="I66" s="38"/>
      <c r="J66" s="99" t="s">
        <v>1425</v>
      </c>
      <c r="K66" s="35"/>
      <c r="L66" s="4" t="s">
        <v>1426</v>
      </c>
      <c r="M66" s="37">
        <v>2610</v>
      </c>
      <c r="N66" s="37">
        <f>SUM(682.81+1000)</f>
        <v>1682.81</v>
      </c>
    </row>
    <row r="67" spans="3:16" x14ac:dyDescent="0.2">
      <c r="C67" s="12"/>
      <c r="D67" s="23"/>
      <c r="E67" s="23"/>
      <c r="F67" s="23"/>
      <c r="G67" s="23"/>
      <c r="H67" s="23"/>
      <c r="I67" s="38"/>
      <c r="J67" s="99" t="s">
        <v>1427</v>
      </c>
      <c r="K67" s="35"/>
      <c r="L67" s="4" t="s">
        <v>1428</v>
      </c>
      <c r="M67" s="37">
        <v>500</v>
      </c>
      <c r="N67" s="37">
        <v>0</v>
      </c>
    </row>
    <row r="68" spans="3:16" x14ac:dyDescent="0.2">
      <c r="C68" s="12"/>
      <c r="D68" s="23"/>
      <c r="E68" s="23"/>
      <c r="F68" s="23"/>
      <c r="G68" s="23"/>
      <c r="H68" s="23"/>
      <c r="I68" s="38"/>
      <c r="J68" s="99" t="s">
        <v>1429</v>
      </c>
      <c r="K68" s="35"/>
      <c r="L68" s="4" t="s">
        <v>1430</v>
      </c>
      <c r="M68" s="37">
        <v>2500</v>
      </c>
      <c r="N68" s="37">
        <v>0</v>
      </c>
    </row>
    <row r="69" spans="3:16" x14ac:dyDescent="0.2">
      <c r="C69" s="12"/>
      <c r="D69" s="23"/>
      <c r="E69" s="23"/>
      <c r="F69" s="23"/>
      <c r="G69" s="23"/>
      <c r="H69" s="23"/>
      <c r="I69" s="38"/>
      <c r="J69" s="99" t="s">
        <v>1431</v>
      </c>
      <c r="K69" s="35"/>
      <c r="L69" s="4" t="s">
        <v>1432</v>
      </c>
      <c r="M69" s="37">
        <v>10000</v>
      </c>
      <c r="N69" s="37">
        <f>SUM(1710.84+5000)</f>
        <v>6710.84</v>
      </c>
    </row>
    <row r="70" spans="3:16" x14ac:dyDescent="0.2">
      <c r="C70" s="12"/>
      <c r="D70" s="23"/>
      <c r="E70" s="23"/>
      <c r="F70" s="23"/>
      <c r="G70" s="23"/>
      <c r="H70" s="23"/>
      <c r="I70" s="38"/>
      <c r="J70" s="99" t="s">
        <v>1433</v>
      </c>
      <c r="K70" s="35"/>
      <c r="L70" s="4" t="s">
        <v>1434</v>
      </c>
      <c r="M70" s="37">
        <v>12788</v>
      </c>
      <c r="N70" s="37">
        <f>SUM(9178.46+2500)</f>
        <v>11678.46</v>
      </c>
    </row>
    <row r="71" spans="3:16" x14ac:dyDescent="0.2">
      <c r="C71" s="12"/>
      <c r="D71" s="23"/>
      <c r="E71" s="23"/>
      <c r="F71" s="23"/>
      <c r="G71" s="23"/>
      <c r="H71" s="23"/>
      <c r="I71" s="38"/>
      <c r="J71" s="99" t="s">
        <v>1435</v>
      </c>
      <c r="K71" s="35"/>
      <c r="L71" s="4" t="s">
        <v>1436</v>
      </c>
      <c r="M71" s="37">
        <v>1000</v>
      </c>
      <c r="N71" s="37">
        <v>1051</v>
      </c>
    </row>
    <row r="72" spans="3:16" x14ac:dyDescent="0.2">
      <c r="C72" s="12"/>
      <c r="D72" s="23"/>
      <c r="E72" s="23"/>
      <c r="F72" s="23"/>
      <c r="G72" s="23"/>
      <c r="H72" s="23"/>
      <c r="I72" s="38"/>
      <c r="J72" s="99" t="s">
        <v>1437</v>
      </c>
      <c r="K72" s="35"/>
      <c r="L72" s="4" t="s">
        <v>1438</v>
      </c>
      <c r="M72" s="37">
        <v>6500</v>
      </c>
      <c r="N72" s="37">
        <f>SUM(3719.34+750)</f>
        <v>4469.34</v>
      </c>
      <c r="O72" s="13">
        <f>SUM(N34+N35+N36+N56+N69+N71+N72)</f>
        <v>148888.66</v>
      </c>
      <c r="P72" s="7" t="s">
        <v>1257</v>
      </c>
    </row>
    <row r="73" spans="3:16" x14ac:dyDescent="0.2">
      <c r="C73" s="12"/>
      <c r="D73" s="23"/>
      <c r="E73" s="23"/>
      <c r="F73" s="23"/>
      <c r="G73" s="23"/>
      <c r="H73" s="23"/>
      <c r="I73" s="38"/>
      <c r="J73" s="104" t="s">
        <v>1439</v>
      </c>
      <c r="K73" s="35"/>
      <c r="L73" s="4" t="s">
        <v>1440</v>
      </c>
      <c r="M73" s="37">
        <v>0</v>
      </c>
      <c r="N73" s="37">
        <v>0</v>
      </c>
      <c r="O73" s="13">
        <f>SUM(N37+N38+N39+N40+N73)</f>
        <v>22266.36</v>
      </c>
      <c r="P73" s="7" t="s">
        <v>1255</v>
      </c>
    </row>
    <row r="74" spans="3:16" x14ac:dyDescent="0.2">
      <c r="C74" s="12"/>
      <c r="D74" s="23"/>
      <c r="E74" s="23"/>
      <c r="F74" s="23"/>
      <c r="G74" s="23"/>
      <c r="H74" s="23"/>
      <c r="I74" s="38"/>
      <c r="J74" s="99" t="s">
        <v>1441</v>
      </c>
      <c r="K74" s="35"/>
      <c r="L74" s="4" t="s">
        <v>1442</v>
      </c>
      <c r="M74" s="37">
        <v>44</v>
      </c>
      <c r="N74" s="37">
        <v>0</v>
      </c>
    </row>
    <row r="75" spans="3:16" x14ac:dyDescent="0.2">
      <c r="C75" s="12"/>
      <c r="D75" s="23"/>
      <c r="E75" s="23"/>
      <c r="F75" s="23"/>
      <c r="G75" s="23"/>
      <c r="H75" s="23"/>
      <c r="I75" s="38"/>
      <c r="J75" s="99" t="s">
        <v>1443</v>
      </c>
      <c r="K75" s="35"/>
      <c r="L75" s="4" t="s">
        <v>1444</v>
      </c>
      <c r="M75" s="37">
        <v>19391</v>
      </c>
      <c r="N75" s="37">
        <f>SUM(18063.23+500)</f>
        <v>18563.23</v>
      </c>
    </row>
    <row r="76" spans="3:16" x14ac:dyDescent="0.2">
      <c r="C76" s="12"/>
      <c r="D76" s="23">
        <v>20</v>
      </c>
      <c r="E76" s="23" t="s">
        <v>11</v>
      </c>
      <c r="F76" s="23">
        <v>2549</v>
      </c>
      <c r="G76" s="23" t="s">
        <v>11</v>
      </c>
      <c r="H76" s="23">
        <v>320</v>
      </c>
      <c r="I76" s="38" t="s">
        <v>11</v>
      </c>
      <c r="J76" s="99" t="s">
        <v>1445</v>
      </c>
      <c r="K76" s="35"/>
      <c r="L76" s="4" t="s">
        <v>1446</v>
      </c>
      <c r="M76" s="37">
        <v>6250</v>
      </c>
      <c r="N76" s="37">
        <f>SUM(4088.27+500)</f>
        <v>4588.2700000000004</v>
      </c>
    </row>
    <row r="77" spans="3:16" x14ac:dyDescent="0.2">
      <c r="C77" s="12"/>
      <c r="D77" s="23">
        <v>20</v>
      </c>
      <c r="E77" s="23" t="s">
        <v>11</v>
      </c>
      <c r="F77" s="23">
        <v>2549</v>
      </c>
      <c r="G77" s="23" t="s">
        <v>11</v>
      </c>
      <c r="H77" s="23">
        <v>320</v>
      </c>
      <c r="I77" s="38" t="s">
        <v>11</v>
      </c>
      <c r="J77" s="99" t="s">
        <v>1447</v>
      </c>
      <c r="L77" s="4" t="s">
        <v>1448</v>
      </c>
      <c r="M77" s="37">
        <v>4973</v>
      </c>
      <c r="N77" s="37">
        <f>SUM(5474.98+500)</f>
        <v>5974.98</v>
      </c>
    </row>
    <row r="78" spans="3:16" x14ac:dyDescent="0.2">
      <c r="C78" s="12"/>
      <c r="D78" s="23">
        <v>20</v>
      </c>
      <c r="E78" s="23" t="s">
        <v>11</v>
      </c>
      <c r="F78" s="23">
        <v>2549</v>
      </c>
      <c r="G78" s="23" t="s">
        <v>11</v>
      </c>
      <c r="H78" s="23">
        <v>320</v>
      </c>
      <c r="I78" s="23" t="s">
        <v>11</v>
      </c>
      <c r="J78" s="99" t="s">
        <v>1449</v>
      </c>
      <c r="L78" s="4" t="s">
        <v>1450</v>
      </c>
      <c r="M78" s="37">
        <v>5236</v>
      </c>
      <c r="N78" s="37">
        <f>SUM(7196.08+500)</f>
        <v>7696.08</v>
      </c>
    </row>
    <row r="79" spans="3:16" s="46" customFormat="1" x14ac:dyDescent="0.2">
      <c r="C79" s="45"/>
      <c r="D79" s="42">
        <v>20</v>
      </c>
      <c r="E79" s="42" t="s">
        <v>11</v>
      </c>
      <c r="F79" s="42">
        <v>2549</v>
      </c>
      <c r="G79" s="42" t="s">
        <v>11</v>
      </c>
      <c r="H79" s="42">
        <v>320</v>
      </c>
      <c r="I79" s="42" t="s">
        <v>11</v>
      </c>
      <c r="J79" s="99" t="s">
        <v>1451</v>
      </c>
      <c r="K79" s="41"/>
      <c r="L79" s="4" t="s">
        <v>1452</v>
      </c>
      <c r="M79" s="113">
        <v>2873</v>
      </c>
      <c r="N79" s="113">
        <v>2778.18</v>
      </c>
      <c r="O79" s="44">
        <f>SUM(N32+N33+N41+N42+N43+N44+N45+N46+N47+N48+N49+N50+N51+N52+N53+N54+N57+N58+N59+N60+N61+N62+N63+N64+N65+N66+N67+N68+N70+N74+N75+N76+N77+N78+N79)</f>
        <v>294340.78000000003</v>
      </c>
      <c r="P79" s="51" t="s">
        <v>1234</v>
      </c>
    </row>
    <row r="80" spans="3:16" x14ac:dyDescent="0.2">
      <c r="C80" s="12"/>
      <c r="D80" s="23"/>
      <c r="E80" s="23"/>
      <c r="F80" s="23"/>
      <c r="G80" s="23"/>
      <c r="H80" s="23"/>
      <c r="I80" s="23"/>
      <c r="J80" s="34"/>
      <c r="K80" s="35"/>
      <c r="L80" s="36" t="s">
        <v>1453</v>
      </c>
      <c r="M80" s="55">
        <f>SUM(M24:M79)</f>
        <v>1446951</v>
      </c>
      <c r="N80" s="225">
        <f t="shared" ref="N80:O80" si="1">SUM(N24:N79)</f>
        <v>1398014.1</v>
      </c>
      <c r="O80" s="47">
        <f t="shared" si="1"/>
        <v>1398014.1</v>
      </c>
    </row>
    <row r="81" spans="3:15" x14ac:dyDescent="0.2">
      <c r="C81" s="12"/>
      <c r="D81" s="23"/>
      <c r="E81" s="23"/>
      <c r="F81" s="23"/>
      <c r="G81" s="23"/>
      <c r="H81" s="23"/>
      <c r="I81" s="23"/>
      <c r="J81" s="34"/>
      <c r="K81" s="35"/>
      <c r="L81" s="36"/>
    </row>
    <row r="82" spans="3:15" x14ac:dyDescent="0.2">
      <c r="C82" s="12"/>
      <c r="D82" s="23"/>
      <c r="E82" s="23"/>
      <c r="F82" s="23"/>
      <c r="G82" s="23"/>
      <c r="H82" s="23"/>
      <c r="I82" s="23"/>
      <c r="J82" s="34"/>
      <c r="K82" s="35"/>
      <c r="L82" s="36" t="s">
        <v>1312</v>
      </c>
      <c r="M82" s="13">
        <v>464490.02</v>
      </c>
      <c r="N82" s="13">
        <f>+M82</f>
        <v>464490.02</v>
      </c>
    </row>
    <row r="83" spans="3:15" x14ac:dyDescent="0.2">
      <c r="C83" s="12"/>
      <c r="D83" s="23"/>
      <c r="E83" s="23"/>
      <c r="F83" s="23"/>
      <c r="G83" s="23"/>
      <c r="H83" s="23"/>
      <c r="I83" s="23"/>
      <c r="J83" s="34"/>
      <c r="K83" s="35"/>
      <c r="L83" s="36" t="s">
        <v>1313</v>
      </c>
      <c r="M83" s="13">
        <f>M21</f>
        <v>1227032</v>
      </c>
      <c r="N83" s="13">
        <f>N21</f>
        <v>1216199.8500000001</v>
      </c>
    </row>
    <row r="84" spans="3:15" x14ac:dyDescent="0.2">
      <c r="C84" s="12"/>
      <c r="D84" s="23"/>
      <c r="E84" s="23"/>
      <c r="F84" s="23"/>
      <c r="G84" s="23"/>
      <c r="H84" s="23"/>
      <c r="I84" s="23"/>
      <c r="J84" s="34"/>
      <c r="K84" s="35"/>
      <c r="L84" s="36" t="s">
        <v>1314</v>
      </c>
      <c r="M84" s="72">
        <f>M80</f>
        <v>1446951</v>
      </c>
      <c r="N84" s="72">
        <f>N80</f>
        <v>1398014.1</v>
      </c>
      <c r="O84" s="13">
        <f>SUM(N83-N84)</f>
        <v>-181814.25</v>
      </c>
    </row>
    <row r="85" spans="3:15" ht="15" x14ac:dyDescent="0.25">
      <c r="C85" s="12"/>
      <c r="D85" s="23"/>
      <c r="E85" s="23"/>
      <c r="F85" s="23"/>
      <c r="G85" s="23"/>
      <c r="H85" s="23"/>
      <c r="I85" s="23"/>
      <c r="J85" s="34"/>
      <c r="K85" s="35"/>
      <c r="L85" s="36" t="s">
        <v>1315</v>
      </c>
      <c r="M85" s="167">
        <f>(M83+M82)-M84</f>
        <v>244571.02000000002</v>
      </c>
      <c r="N85" s="73">
        <f>(N83+N82)-N84</f>
        <v>282675.77</v>
      </c>
    </row>
  </sheetData>
  <phoneticPr fontId="6" type="noConversion"/>
  <printOptions horizontalCentered="1" gridLines="1"/>
  <pageMargins left="0" right="0" top="0.75" bottom="0.54" header="0.2" footer="0.1"/>
  <pageSetup scale="94" fitToHeight="2" orientation="portrait" verticalDpi="300" r:id="rId1"/>
  <headerFooter alignWithMargins="0">
    <oddHeader>&amp;C&amp;"Arial,Bold"ARBOR PARK SCHOOL DISTRICT 145
2019 FISCAL YEAR BUDGET
July 1, 2018 Through June 30, 2019</oddHeader>
    <oddFooter>&amp;L&amp;8&amp;D &amp;T&amp;R&amp;Z&amp;F</oddFooter>
  </headerFooter>
  <rowBreaks count="1" manualBreakCount="1">
    <brk id="22" max="2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51"/>
    <pageSetUpPr fitToPage="1"/>
  </sheetPr>
  <dimension ref="A1:R22"/>
  <sheetViews>
    <sheetView topLeftCell="C1" zoomScale="130" zoomScaleNormal="130" workbookViewId="0">
      <selection activeCell="C1" sqref="C1"/>
    </sheetView>
  </sheetViews>
  <sheetFormatPr defaultColWidth="9.140625" defaultRowHeight="12.75" x14ac:dyDescent="0.2"/>
  <cols>
    <col min="1" max="1" width="3.5703125" style="6" hidden="1" customWidth="1"/>
    <col min="2" max="2" width="3.85546875" style="6" hidden="1" customWidth="1"/>
    <col min="3" max="3" width="4.28515625" style="6" bestFit="1" customWidth="1"/>
    <col min="4" max="4" width="3.42578125" style="6" hidden="1" customWidth="1"/>
    <col min="5" max="5" width="1.5703125" style="6" hidden="1" customWidth="1"/>
    <col min="6" max="6" width="6.28515625" style="6" hidden="1" customWidth="1"/>
    <col min="7" max="7" width="1.5703125" style="6" hidden="1" customWidth="1"/>
    <col min="8" max="8" width="5.140625" style="6" hidden="1" customWidth="1"/>
    <col min="9" max="9" width="1.5703125" style="6" hidden="1" customWidth="1"/>
    <col min="10" max="10" width="24.42578125" style="6" bestFit="1" customWidth="1"/>
    <col min="11" max="12" width="2.7109375" style="6" customWidth="1"/>
    <col min="13" max="13" width="46" style="6" bestFit="1" customWidth="1"/>
    <col min="14" max="14" width="15.7109375" style="13" customWidth="1"/>
    <col min="15" max="15" width="15.7109375" style="6" customWidth="1"/>
    <col min="16" max="16" width="12.28515625" style="26" customWidth="1"/>
    <col min="17" max="17" width="12.28515625" style="10" customWidth="1"/>
    <col min="18" max="18" width="12.28515625" style="7" customWidth="1"/>
    <col min="19" max="21" width="12.28515625" style="6" customWidth="1"/>
    <col min="22" max="16384" width="9.140625" style="6"/>
  </cols>
  <sheetData>
    <row r="1" spans="3:17" ht="15.75" x14ac:dyDescent="0.25">
      <c r="C1" s="101" t="s">
        <v>1454</v>
      </c>
      <c r="E1" s="36"/>
      <c r="F1" s="36"/>
      <c r="G1" s="36"/>
      <c r="H1" s="36"/>
      <c r="I1" s="36"/>
      <c r="J1" s="48"/>
      <c r="K1" s="48"/>
      <c r="L1" s="23"/>
      <c r="M1" s="23"/>
    </row>
    <row r="2" spans="3:17" ht="15.75" x14ac:dyDescent="0.25">
      <c r="C2" s="101" t="s">
        <v>1455</v>
      </c>
      <c r="E2" s="36"/>
      <c r="F2" s="36"/>
      <c r="G2" s="36"/>
      <c r="H2" s="36"/>
      <c r="I2" s="36"/>
      <c r="J2" s="48"/>
      <c r="K2" s="48"/>
      <c r="L2" s="23"/>
      <c r="M2" s="23"/>
    </row>
    <row r="3" spans="3:17" ht="26.25" x14ac:dyDescent="0.35">
      <c r="C3" s="49" t="s">
        <v>125</v>
      </c>
      <c r="D3" s="36" t="s">
        <v>1320</v>
      </c>
      <c r="E3" s="23"/>
      <c r="F3" s="23"/>
      <c r="G3" s="23"/>
      <c r="H3" s="23"/>
      <c r="I3" s="23"/>
      <c r="J3" s="35"/>
      <c r="K3" s="35"/>
      <c r="L3" s="23"/>
      <c r="M3" s="168" t="s">
        <v>7</v>
      </c>
      <c r="N3" s="239" t="s">
        <v>8</v>
      </c>
      <c r="O3" s="240" t="s">
        <v>9</v>
      </c>
    </row>
    <row r="4" spans="3:17" x14ac:dyDescent="0.2">
      <c r="C4" s="12"/>
      <c r="D4" s="23">
        <v>30</v>
      </c>
      <c r="E4" s="23" t="s">
        <v>11</v>
      </c>
      <c r="F4" s="23">
        <v>1111</v>
      </c>
      <c r="G4" s="23" t="s">
        <v>11</v>
      </c>
      <c r="H4" s="23">
        <v>6</v>
      </c>
      <c r="I4" s="23"/>
      <c r="J4" s="3" t="s">
        <v>1456</v>
      </c>
      <c r="K4" s="35"/>
      <c r="L4" s="23"/>
      <c r="M4" s="6" t="s">
        <v>13</v>
      </c>
      <c r="N4" s="8">
        <v>1434305</v>
      </c>
      <c r="O4" s="37">
        <v>1434305</v>
      </c>
    </row>
    <row r="5" spans="3:17" x14ac:dyDescent="0.2">
      <c r="C5" s="12"/>
      <c r="D5" s="23">
        <v>30</v>
      </c>
      <c r="E5" s="23" t="s">
        <v>11</v>
      </c>
      <c r="F5" s="23">
        <v>1112</v>
      </c>
      <c r="G5" s="23" t="s">
        <v>11</v>
      </c>
      <c r="H5" s="23">
        <v>6</v>
      </c>
      <c r="I5" s="23"/>
      <c r="J5" s="3" t="s">
        <v>1457</v>
      </c>
      <c r="K5" s="35"/>
      <c r="L5" s="23"/>
      <c r="M5" s="6" t="s">
        <v>15</v>
      </c>
      <c r="N5" s="8">
        <v>1344352</v>
      </c>
      <c r="O5" s="37">
        <f>SUM(1282084.99+15000)</f>
        <v>1297084.99</v>
      </c>
    </row>
    <row r="6" spans="3:17" x14ac:dyDescent="0.2">
      <c r="C6" s="12"/>
      <c r="D6" s="23">
        <v>30</v>
      </c>
      <c r="E6" s="23" t="s">
        <v>11</v>
      </c>
      <c r="F6" s="23">
        <v>1113</v>
      </c>
      <c r="G6" s="23" t="s">
        <v>11</v>
      </c>
      <c r="H6" s="23">
        <v>6</v>
      </c>
      <c r="I6" s="23"/>
      <c r="J6" s="3" t="s">
        <v>1458</v>
      </c>
      <c r="K6" s="35"/>
      <c r="L6" s="23"/>
      <c r="M6" s="6" t="s">
        <v>17</v>
      </c>
      <c r="N6" s="8">
        <v>-50000</v>
      </c>
      <c r="O6" s="8">
        <v>-20000</v>
      </c>
      <c r="P6" s="26">
        <f>SUM(O4:O6)</f>
        <v>2711389.99</v>
      </c>
      <c r="Q6" s="28">
        <v>1100</v>
      </c>
    </row>
    <row r="7" spans="3:17" x14ac:dyDescent="0.2">
      <c r="C7" s="12"/>
      <c r="D7" s="23">
        <v>30</v>
      </c>
      <c r="E7" s="23" t="s">
        <v>11</v>
      </c>
      <c r="F7" s="23">
        <v>1510</v>
      </c>
      <c r="G7" s="23"/>
      <c r="H7" s="23"/>
      <c r="I7" s="23"/>
      <c r="J7" s="3" t="s">
        <v>1459</v>
      </c>
      <c r="K7" s="35"/>
      <c r="L7" s="23"/>
      <c r="M7" s="23" t="s">
        <v>1460</v>
      </c>
      <c r="N7" s="56">
        <v>20000</v>
      </c>
      <c r="O7" s="56">
        <f>_xlfn.SINGLE(SUM(12028.65+14661.61))</f>
        <v>26690.260000000002</v>
      </c>
      <c r="P7" s="26">
        <f>SUM(O7)</f>
        <v>26690.260000000002</v>
      </c>
      <c r="Q7" s="28">
        <v>1510</v>
      </c>
    </row>
    <row r="8" spans="3:17" x14ac:dyDescent="0.2">
      <c r="C8" s="12"/>
      <c r="D8" s="23"/>
      <c r="E8" s="23"/>
      <c r="F8" s="23"/>
      <c r="G8" s="23"/>
      <c r="H8" s="23"/>
      <c r="I8" s="23"/>
      <c r="J8" s="3" t="s">
        <v>1461</v>
      </c>
      <c r="K8" s="35"/>
      <c r="L8" s="23"/>
      <c r="M8" s="23" t="s">
        <v>1462</v>
      </c>
      <c r="N8" s="56">
        <v>0</v>
      </c>
      <c r="O8" s="56">
        <v>9670000</v>
      </c>
      <c r="P8" s="26">
        <f>+O8</f>
        <v>9670000</v>
      </c>
      <c r="Q8" s="28">
        <v>7210</v>
      </c>
    </row>
    <row r="9" spans="3:17" x14ac:dyDescent="0.2">
      <c r="C9" s="12"/>
      <c r="D9" s="23"/>
      <c r="E9" s="23"/>
      <c r="F9" s="23"/>
      <c r="G9" s="23"/>
      <c r="H9" s="23"/>
      <c r="I9" s="23"/>
      <c r="J9" s="3" t="s">
        <v>1463</v>
      </c>
      <c r="K9" s="35"/>
      <c r="L9" s="23"/>
      <c r="M9" s="23" t="s">
        <v>1464</v>
      </c>
      <c r="N9" s="75">
        <v>0</v>
      </c>
      <c r="O9" s="75">
        <v>716023.64</v>
      </c>
      <c r="P9" s="26">
        <f>+O9</f>
        <v>716023.64</v>
      </c>
      <c r="Q9" s="28">
        <v>7220</v>
      </c>
    </row>
    <row r="10" spans="3:17" x14ac:dyDescent="0.2">
      <c r="C10" s="12"/>
      <c r="D10" s="23"/>
      <c r="E10" s="23"/>
      <c r="F10" s="23"/>
      <c r="G10" s="23"/>
      <c r="H10" s="23"/>
      <c r="I10" s="23"/>
      <c r="J10" s="35"/>
      <c r="K10" s="35"/>
      <c r="L10" s="23"/>
      <c r="M10" s="36" t="s">
        <v>1342</v>
      </c>
      <c r="N10" s="74">
        <f>SUM(N4:N9)</f>
        <v>2748657</v>
      </c>
      <c r="O10" s="231">
        <f>SUM(O4:O9)</f>
        <v>13124103.890000001</v>
      </c>
      <c r="P10" s="50">
        <f>SUM(P6:P9)</f>
        <v>13124103.890000001</v>
      </c>
      <c r="Q10" s="28"/>
    </row>
    <row r="11" spans="3:17" x14ac:dyDescent="0.2">
      <c r="C11" s="12"/>
      <c r="D11" s="23"/>
      <c r="E11" s="23"/>
      <c r="F11" s="23"/>
      <c r="G11" s="23"/>
      <c r="H11" s="23"/>
      <c r="I11" s="23"/>
      <c r="J11" s="35"/>
      <c r="K11" s="35"/>
      <c r="L11" s="23"/>
      <c r="M11" s="23"/>
      <c r="Q11" s="28"/>
    </row>
    <row r="12" spans="3:17" ht="26.25" x14ac:dyDescent="0.2">
      <c r="C12" s="18" t="s">
        <v>125</v>
      </c>
      <c r="D12" s="36" t="s">
        <v>124</v>
      </c>
      <c r="E12" s="23"/>
      <c r="F12" s="23"/>
      <c r="G12" s="23"/>
      <c r="H12" s="23"/>
      <c r="I12" s="23"/>
      <c r="J12" s="35"/>
      <c r="K12" s="35"/>
      <c r="L12" s="23"/>
      <c r="M12" s="23"/>
      <c r="N12" s="239" t="s">
        <v>8</v>
      </c>
      <c r="O12" s="240" t="s">
        <v>9</v>
      </c>
      <c r="Q12" s="28"/>
    </row>
    <row r="13" spans="3:17" x14ac:dyDescent="0.2">
      <c r="C13" s="12"/>
      <c r="D13" s="23">
        <v>30</v>
      </c>
      <c r="E13" s="23" t="s">
        <v>11</v>
      </c>
      <c r="F13" s="23">
        <v>5360</v>
      </c>
      <c r="G13" s="23" t="s">
        <v>11</v>
      </c>
      <c r="H13" s="23">
        <v>610</v>
      </c>
      <c r="I13" s="23" t="s">
        <v>11</v>
      </c>
      <c r="J13" s="4" t="s">
        <v>1465</v>
      </c>
      <c r="K13" s="35"/>
      <c r="L13" s="23"/>
      <c r="M13" s="23" t="s">
        <v>1466</v>
      </c>
      <c r="N13" s="37">
        <v>1252205</v>
      </c>
      <c r="O13" s="37">
        <v>1252205</v>
      </c>
      <c r="P13" s="26">
        <f>SUM(O13)</f>
        <v>1252205</v>
      </c>
      <c r="Q13" s="28">
        <v>5200</v>
      </c>
    </row>
    <row r="14" spans="3:17" x14ac:dyDescent="0.2">
      <c r="C14" s="12"/>
      <c r="D14" s="23"/>
      <c r="E14" s="23"/>
      <c r="F14" s="23"/>
      <c r="G14" s="23"/>
      <c r="H14" s="23"/>
      <c r="I14" s="23"/>
      <c r="J14" s="4" t="s">
        <v>1467</v>
      </c>
      <c r="K14" s="35"/>
      <c r="L14" s="23"/>
      <c r="M14" s="23" t="s">
        <v>1468</v>
      </c>
      <c r="N14" s="43">
        <v>1420277</v>
      </c>
      <c r="O14" s="43">
        <v>1420276.65</v>
      </c>
      <c r="P14" s="26">
        <f>SUM(O14)</f>
        <v>1420276.65</v>
      </c>
      <c r="Q14" s="28">
        <v>5300</v>
      </c>
    </row>
    <row r="15" spans="3:17" x14ac:dyDescent="0.2">
      <c r="C15" s="12"/>
      <c r="D15" s="23"/>
      <c r="E15" s="23"/>
      <c r="F15" s="23"/>
      <c r="G15" s="23"/>
      <c r="H15" s="23"/>
      <c r="I15" s="23"/>
      <c r="J15" s="4" t="s">
        <v>1469</v>
      </c>
      <c r="K15" s="35"/>
      <c r="L15" s="23"/>
      <c r="M15" s="23" t="s">
        <v>1470</v>
      </c>
      <c r="N15" s="27">
        <v>0</v>
      </c>
      <c r="O15" s="27">
        <v>155864.94</v>
      </c>
      <c r="P15" s="26">
        <f>+O15</f>
        <v>155864.94</v>
      </c>
      <c r="Q15" s="28">
        <v>5400</v>
      </c>
    </row>
    <row r="16" spans="3:17" x14ac:dyDescent="0.2">
      <c r="C16" s="12">
        <v>663</v>
      </c>
      <c r="D16" s="23">
        <v>30</v>
      </c>
      <c r="E16" s="23" t="s">
        <v>11</v>
      </c>
      <c r="F16" s="23">
        <v>5360</v>
      </c>
      <c r="G16" s="23" t="s">
        <v>11</v>
      </c>
      <c r="H16" s="23">
        <v>610</v>
      </c>
      <c r="I16" s="23" t="s">
        <v>11</v>
      </c>
      <c r="J16" s="61" t="s">
        <v>1471</v>
      </c>
      <c r="K16" s="35"/>
      <c r="L16" s="23"/>
      <c r="M16" s="23" t="s">
        <v>1472</v>
      </c>
      <c r="N16" s="214">
        <v>0</v>
      </c>
      <c r="O16" s="214">
        <v>10229466.1</v>
      </c>
      <c r="P16" s="26">
        <f>+O16</f>
        <v>10229466.1</v>
      </c>
      <c r="Q16" s="28">
        <v>8990</v>
      </c>
    </row>
    <row r="17" spans="3:16" x14ac:dyDescent="0.2">
      <c r="C17" s="12"/>
      <c r="D17" s="23"/>
      <c r="E17" s="23"/>
      <c r="F17" s="23"/>
      <c r="G17" s="23"/>
      <c r="H17" s="23"/>
      <c r="I17" s="23"/>
      <c r="J17" s="35"/>
      <c r="K17" s="35"/>
      <c r="L17" s="23"/>
      <c r="M17" s="36" t="s">
        <v>1453</v>
      </c>
      <c r="N17" s="74">
        <f t="shared" ref="N17:P17" si="0">SUM(N13:N16)</f>
        <v>2672482</v>
      </c>
      <c r="O17" s="231">
        <f t="shared" si="0"/>
        <v>13057812.689999999</v>
      </c>
      <c r="P17" s="47">
        <f t="shared" si="0"/>
        <v>13057812.689999999</v>
      </c>
    </row>
    <row r="18" spans="3:16" x14ac:dyDescent="0.2">
      <c r="C18" s="12"/>
      <c r="D18" s="23"/>
      <c r="E18" s="23"/>
      <c r="F18" s="23"/>
      <c r="G18" s="23"/>
      <c r="H18" s="23"/>
      <c r="I18" s="23"/>
      <c r="J18" s="35"/>
      <c r="K18" s="35"/>
      <c r="L18" s="23"/>
      <c r="M18" s="36"/>
    </row>
    <row r="19" spans="3:16" x14ac:dyDescent="0.2">
      <c r="C19" s="12"/>
      <c r="D19" s="23"/>
      <c r="E19" s="23"/>
      <c r="F19" s="23"/>
      <c r="G19" s="23"/>
      <c r="H19" s="23"/>
      <c r="I19" s="23"/>
      <c r="J19" s="35"/>
      <c r="K19" s="35"/>
      <c r="L19" s="23"/>
      <c r="M19" s="36" t="s">
        <v>1312</v>
      </c>
      <c r="N19" s="8">
        <v>1398613.32</v>
      </c>
      <c r="O19" s="8">
        <f>+N19</f>
        <v>1398613.32</v>
      </c>
    </row>
    <row r="20" spans="3:16" x14ac:dyDescent="0.2">
      <c r="C20" s="12"/>
      <c r="D20" s="23"/>
      <c r="E20" s="23"/>
      <c r="F20" s="23"/>
      <c r="G20" s="23"/>
      <c r="H20" s="23"/>
      <c r="I20" s="23"/>
      <c r="J20" s="35"/>
      <c r="K20" s="35"/>
      <c r="L20" s="23"/>
      <c r="M20" s="36" t="s">
        <v>1313</v>
      </c>
      <c r="N20" s="13">
        <f>N10</f>
        <v>2748657</v>
      </c>
      <c r="O20" s="8">
        <f>O10</f>
        <v>13124103.890000001</v>
      </c>
    </row>
    <row r="21" spans="3:16" x14ac:dyDescent="0.2">
      <c r="C21" s="12"/>
      <c r="D21" s="23"/>
      <c r="E21" s="23"/>
      <c r="F21" s="23"/>
      <c r="G21" s="23"/>
      <c r="H21" s="23"/>
      <c r="I21" s="23"/>
      <c r="J21" s="35"/>
      <c r="K21" s="35"/>
      <c r="L21" s="23"/>
      <c r="M21" s="36" t="s">
        <v>1314</v>
      </c>
      <c r="N21" s="72">
        <f>N17</f>
        <v>2672482</v>
      </c>
      <c r="O21" s="75">
        <f>O17</f>
        <v>13057812.689999999</v>
      </c>
      <c r="P21" s="26">
        <f>SUM(O20-O21)</f>
        <v>66291.200000001118</v>
      </c>
    </row>
    <row r="22" spans="3:16" ht="15" x14ac:dyDescent="0.25">
      <c r="C22" s="12"/>
      <c r="D22" s="23"/>
      <c r="E22" s="23"/>
      <c r="F22" s="23"/>
      <c r="G22" s="23"/>
      <c r="H22" s="23"/>
      <c r="I22" s="23"/>
      <c r="J22" s="35"/>
      <c r="K22" s="35"/>
      <c r="L22" s="23"/>
      <c r="M22" s="36" t="s">
        <v>1315</v>
      </c>
      <c r="N22" s="167">
        <f>(N19+N20)-N21</f>
        <v>1474788.3200000003</v>
      </c>
      <c r="O22" s="178">
        <f>(O19+O20)-O21</f>
        <v>1464904.5200000014</v>
      </c>
    </row>
  </sheetData>
  <phoneticPr fontId="6" type="noConversion"/>
  <printOptions horizontalCentered="1" gridLines="1"/>
  <pageMargins left="0.14000000000000001" right="0.14000000000000001" top="1" bottom="0.28999999999999998" header="0" footer="0.1"/>
  <pageSetup scale="94" orientation="portrait" verticalDpi="300" r:id="rId1"/>
  <headerFooter alignWithMargins="0">
    <oddHeader>&amp;C&amp;"Arial,Bold"ARBOR PARK SCHOOL DISTRICT 145
2019 FISCAL YEAR BUDGET
July 1, 2018 Through June 30, 2019</oddHeader>
    <oddFooter>&amp;L&amp;8&amp;D &amp;T&amp;R&amp;Z&amp;F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47"/>
    <pageSetUpPr fitToPage="1"/>
  </sheetPr>
  <dimension ref="A1:XEW82"/>
  <sheetViews>
    <sheetView topLeftCell="C1" zoomScale="130" zoomScaleNormal="130" workbookViewId="0">
      <selection activeCell="C1" sqref="C1"/>
    </sheetView>
  </sheetViews>
  <sheetFormatPr defaultColWidth="9.140625" defaultRowHeight="12.75" x14ac:dyDescent="0.2"/>
  <cols>
    <col min="1" max="1" width="2.42578125" style="6" hidden="1" customWidth="1"/>
    <col min="2" max="2" width="1.85546875" style="6" hidden="1" customWidth="1"/>
    <col min="3" max="3" width="4.85546875" style="21" customWidth="1"/>
    <col min="4" max="4" width="4.7109375" style="6" hidden="1" customWidth="1"/>
    <col min="5" max="5" width="1.5703125" style="6" hidden="1" customWidth="1"/>
    <col min="6" max="6" width="6.28515625" style="6" hidden="1" customWidth="1"/>
    <col min="7" max="7" width="1.5703125" style="6" hidden="1" customWidth="1"/>
    <col min="8" max="8" width="6.28515625" style="6" hidden="1" customWidth="1"/>
    <col min="9" max="9" width="1.5703125" style="6" hidden="1" customWidth="1"/>
    <col min="10" max="10" width="25.5703125" style="21" bestFit="1" customWidth="1"/>
    <col min="11" max="11" width="2.140625" style="6" customWidth="1"/>
    <col min="12" max="12" width="2" style="6" customWidth="1"/>
    <col min="13" max="13" width="62.42578125" style="6" bestFit="1" customWidth="1"/>
    <col min="14" max="15" width="13.28515625" style="13" customWidth="1"/>
    <col min="16" max="16" width="12.28515625" style="13" customWidth="1"/>
    <col min="17" max="17" width="12.28515625" style="7" customWidth="1"/>
    <col min="18" max="25" width="12.28515625" style="6" customWidth="1"/>
    <col min="26" max="16384" width="9.140625" style="6"/>
  </cols>
  <sheetData>
    <row r="1" spans="1:1023 1025:2047 2049:3071 3073:4095 4097:5119 5121:6143 6145:7167 7169:8191 8193:9215 9217:10239 10241:11263 11265:12287 12289:13311 13313:14335 14337:15359 15361:16377" ht="15.75" x14ac:dyDescent="0.25">
      <c r="C1" s="204" t="s">
        <v>1473</v>
      </c>
      <c r="E1" s="5"/>
      <c r="F1" s="5"/>
      <c r="G1" s="5"/>
      <c r="H1" s="5"/>
      <c r="I1" s="5"/>
      <c r="J1" s="28"/>
      <c r="K1" s="7"/>
    </row>
    <row r="2" spans="1:1023 1025:2047 2049:3071 3073:4095 4097:5119 5121:6143 6145:7167 7169:8191 8193:9215 9217:10239 10241:11263 11265:12287 12289:13311 13313:14335 14337:15359 15361:16377" ht="15.75" x14ac:dyDescent="0.25">
      <c r="C2" s="204" t="s">
        <v>1474</v>
      </c>
      <c r="E2" s="5"/>
      <c r="F2" s="5"/>
      <c r="G2" s="5"/>
      <c r="H2" s="5"/>
      <c r="I2" s="5"/>
      <c r="J2" s="28"/>
      <c r="K2" s="7"/>
    </row>
    <row r="3" spans="1:1023 1025:2047 2049:3071 3073:4095 4097:5119 5121:6143 6145:7167 7169:8191 8193:9215 9217:10239 10241:11263 11265:12287 12289:13311 13313:14335 14337:15359 15361:16377" ht="38.25" x14ac:dyDescent="0.35">
      <c r="C3" s="18" t="s">
        <v>125</v>
      </c>
      <c r="D3" s="5" t="s">
        <v>1320</v>
      </c>
      <c r="K3" s="10"/>
      <c r="M3" s="168" t="s">
        <v>7</v>
      </c>
      <c r="N3" s="239" t="s">
        <v>8</v>
      </c>
      <c r="O3" s="240" t="s">
        <v>9</v>
      </c>
    </row>
    <row r="4" spans="1:1023 1025:2047 2049:3071 3073:4095 4097:5119 5121:6143 6145:7167 7169:8191 8193:9215 9217:10239 10241:11263 11265:12287 12289:13311 13313:14335 14337:15359 15361:16377" x14ac:dyDescent="0.2">
      <c r="C4" s="203">
        <v>668</v>
      </c>
      <c r="D4" s="6">
        <v>40</v>
      </c>
      <c r="E4" s="6" t="s">
        <v>11</v>
      </c>
      <c r="F4" s="6">
        <v>1111</v>
      </c>
      <c r="J4" s="98" t="s">
        <v>1475</v>
      </c>
      <c r="K4" s="10"/>
      <c r="M4" s="6" t="s">
        <v>13</v>
      </c>
      <c r="N4" s="8">
        <v>207936</v>
      </c>
      <c r="O4" s="37">
        <f>+N4</f>
        <v>207936</v>
      </c>
      <c r="S4" s="62"/>
    </row>
    <row r="5" spans="1:1023 1025:2047 2049:3071 3073:4095 4097:5119 5121:6143 6145:7167 7169:8191 8193:9215 9217:10239 10241:11263 11265:12287 12289:13311 13313:14335 14337:15359 15361:16377" x14ac:dyDescent="0.2">
      <c r="C5" s="203">
        <v>669</v>
      </c>
      <c r="D5" s="6">
        <v>40</v>
      </c>
      <c r="E5" s="6" t="s">
        <v>11</v>
      </c>
      <c r="F5" s="6">
        <v>1112</v>
      </c>
      <c r="J5" s="98" t="s">
        <v>1476</v>
      </c>
      <c r="K5" s="10"/>
      <c r="M5" s="6" t="s">
        <v>15</v>
      </c>
      <c r="N5" s="8">
        <v>237516</v>
      </c>
      <c r="O5" s="37">
        <f>SUM(226514.17+5000)</f>
        <v>231514.17</v>
      </c>
      <c r="S5" s="62"/>
    </row>
    <row r="6" spans="1:1023 1025:2047 2049:3071 3073:4095 4097:5119 5121:6143 6145:7167 7169:8191 8193:9215 9217:10239 10241:11263 11265:12287 12289:13311 13313:14335 14337:15359 15361:16377" x14ac:dyDescent="0.2">
      <c r="C6" s="203">
        <v>670</v>
      </c>
      <c r="D6" s="6">
        <v>40</v>
      </c>
      <c r="E6" s="6" t="s">
        <v>11</v>
      </c>
      <c r="F6" s="6">
        <v>1113</v>
      </c>
      <c r="J6" s="98" t="s">
        <v>1477</v>
      </c>
      <c r="K6" s="10"/>
      <c r="M6" s="6" t="s">
        <v>17</v>
      </c>
      <c r="N6" s="8">
        <v>-5000</v>
      </c>
      <c r="O6" s="8">
        <v>-3500</v>
      </c>
      <c r="P6" s="13">
        <f>SUM(O4:O6)</f>
        <v>435950.17000000004</v>
      </c>
      <c r="Q6" s="7">
        <v>1100</v>
      </c>
      <c r="S6" s="62"/>
    </row>
    <row r="7" spans="1:1023 1025:2047 2049:3071 3073:4095 4097:5119 5121:6143 6145:7167 7169:8191 8193:9215 9217:10239 10241:11263 11265:12287 12289:13311 13313:14335 14337:15359 15361:16377" x14ac:dyDescent="0.2">
      <c r="C7" s="203">
        <v>671</v>
      </c>
      <c r="D7" s="6">
        <v>40</v>
      </c>
      <c r="E7" s="6" t="s">
        <v>11</v>
      </c>
      <c r="F7" s="6">
        <v>1510</v>
      </c>
      <c r="J7" s="98" t="s">
        <v>1478</v>
      </c>
      <c r="K7" s="10"/>
      <c r="M7" s="6" t="s">
        <v>1479</v>
      </c>
      <c r="N7" s="8">
        <v>20000</v>
      </c>
      <c r="O7" s="8">
        <f>_xlfn.SINGLE(SUM(12668.64+19046.2))</f>
        <v>31714.84</v>
      </c>
      <c r="P7" s="13">
        <f>SUM(O7)</f>
        <v>31714.84</v>
      </c>
      <c r="Q7" s="7">
        <v>1510</v>
      </c>
      <c r="S7" s="152"/>
    </row>
    <row r="8" spans="1:1023 1025:2047 2049:3071 3073:4095 4097:5119 5121:6143 6145:7167 7169:8191 8193:9215 9217:10239 10241:11263 11265:12287 12289:13311 13313:14335 14337:15359 15361:16377" x14ac:dyDescent="0.2">
      <c r="C8" s="203">
        <v>672</v>
      </c>
      <c r="D8" s="6">
        <v>40</v>
      </c>
      <c r="E8" s="6" t="s">
        <v>11</v>
      </c>
      <c r="F8" s="6">
        <v>1999</v>
      </c>
      <c r="J8" s="98" t="s">
        <v>1480</v>
      </c>
      <c r="K8" s="10"/>
      <c r="M8" s="6" t="s">
        <v>1481</v>
      </c>
      <c r="N8" s="8">
        <v>0</v>
      </c>
      <c r="O8" s="8">
        <v>0</v>
      </c>
      <c r="P8" s="13">
        <f>SUM(O8)</f>
        <v>0</v>
      </c>
      <c r="Q8" s="7">
        <v>1999</v>
      </c>
      <c r="S8" s="62"/>
    </row>
    <row r="9" spans="1:1023 1025:2047 2049:3071 3073:4095 4097:5119 5121:6143 6145:7167 7169:8191 8193:9215 9217:10239 10241:11263 11265:12287 12289:13311 13313:14335 14337:15359 15361:16377" x14ac:dyDescent="0.2">
      <c r="C9" s="203">
        <v>673</v>
      </c>
      <c r="D9" s="6">
        <v>40</v>
      </c>
      <c r="E9" s="6" t="s">
        <v>11</v>
      </c>
      <c r="F9" s="6">
        <v>3001</v>
      </c>
      <c r="J9" s="98" t="s">
        <v>1482</v>
      </c>
      <c r="K9" s="10"/>
      <c r="M9" s="6" t="s">
        <v>1331</v>
      </c>
      <c r="N9" s="8">
        <v>0</v>
      </c>
      <c r="O9" s="8">
        <v>0</v>
      </c>
      <c r="P9" s="13">
        <f>SUM(O9)</f>
        <v>0</v>
      </c>
      <c r="Q9" s="7">
        <v>3001</v>
      </c>
      <c r="S9" s="62"/>
    </row>
    <row r="10" spans="1:1023 1025:2047 2049:3071 3073:4095 4097:5119 5121:6143 6145:7167 7169:8191 8193:9215 9217:10239 10241:11263 11265:12287 12289:13311 13313:14335 14337:15359 15361:16377" hidden="1" x14ac:dyDescent="0.2">
      <c r="C10" s="203">
        <v>674</v>
      </c>
      <c r="D10" s="6">
        <v>40</v>
      </c>
      <c r="E10" s="6" t="s">
        <v>11</v>
      </c>
      <c r="F10" s="6">
        <v>3001</v>
      </c>
      <c r="G10" s="6" t="s">
        <v>11</v>
      </c>
      <c r="H10" s="6">
        <v>4870</v>
      </c>
      <c r="K10" s="10"/>
      <c r="M10" s="6" t="s">
        <v>1483</v>
      </c>
      <c r="N10" s="8"/>
      <c r="O10" s="8"/>
      <c r="S10" s="62"/>
    </row>
    <row r="11" spans="1:1023 1025:2047 2049:3071 3073:4095 4097:5119 5121:6143 6145:7167 7169:8191 8193:9215 9217:10239 10241:11263 11265:12287 12289:13311 13313:14335 14337:15359 15361:16377" x14ac:dyDescent="0.2">
      <c r="C11" s="203">
        <v>675</v>
      </c>
      <c r="D11" s="6">
        <v>40</v>
      </c>
      <c r="E11" s="6" t="s">
        <v>11</v>
      </c>
      <c r="F11" s="6">
        <v>3500</v>
      </c>
      <c r="J11" s="98" t="s">
        <v>1484</v>
      </c>
      <c r="K11" s="10"/>
      <c r="M11" s="6" t="s">
        <v>1485</v>
      </c>
      <c r="N11" s="37">
        <v>370027</v>
      </c>
      <c r="O11" s="37">
        <f>SUM(148160.79+146576.18)</f>
        <v>294736.96999999997</v>
      </c>
      <c r="S11" s="62"/>
    </row>
    <row r="12" spans="1:1023 1025:2047 2049:3071 3073:4095 4097:5119 5121:6143 6145:7167 7169:8191 8193:9215 9217:10239 10241:11263 11265:12287 12289:13311 13313:14335 14337:15359 15361:16377" x14ac:dyDescent="0.2">
      <c r="C12" s="203">
        <v>676</v>
      </c>
      <c r="D12" s="6">
        <v>40</v>
      </c>
      <c r="E12" s="6" t="s">
        <v>11</v>
      </c>
      <c r="F12" s="6">
        <v>3500</v>
      </c>
      <c r="G12" s="6" t="s">
        <v>11</v>
      </c>
      <c r="H12" s="6">
        <v>1</v>
      </c>
      <c r="K12" s="10"/>
      <c r="M12" s="6" t="s">
        <v>1486</v>
      </c>
      <c r="N12" s="8">
        <v>122939</v>
      </c>
      <c r="O12" s="8">
        <v>122939</v>
      </c>
      <c r="P12" s="13">
        <f>SUM(O11:O12)</f>
        <v>417675.97</v>
      </c>
      <c r="Q12" s="7">
        <v>3500</v>
      </c>
      <c r="S12" s="62"/>
    </row>
    <row r="13" spans="1:1023 1025:2047 2049:3071 3073:4095 4097:5119 5121:6143 6145:7167 7169:8191 8193:9215 9217:10239 10241:11263 11265:12287 12289:13311 13313:14335 14337:15359 15361:16377" x14ac:dyDescent="0.2">
      <c r="C13" s="203">
        <v>677</v>
      </c>
      <c r="D13" s="6">
        <v>40</v>
      </c>
      <c r="E13" s="6" t="s">
        <v>11</v>
      </c>
      <c r="F13" s="6">
        <v>3510</v>
      </c>
      <c r="J13" s="98" t="s">
        <v>1487</v>
      </c>
      <c r="K13" s="10"/>
      <c r="M13" s="6" t="s">
        <v>1488</v>
      </c>
      <c r="N13" s="37">
        <v>140617</v>
      </c>
      <c r="O13" s="37">
        <f>SUM(41721.27+39730.32)</f>
        <v>81451.59</v>
      </c>
      <c r="S13" s="62"/>
    </row>
    <row r="14" spans="1:1023 1025:2047 2049:3071 3073:4095 4097:5119 5121:6143 6145:7167 7169:8191 8193:9215 9217:10239 10241:11263 11265:12287 12289:13311 13313:14335 14337:15359 15361:16377" x14ac:dyDescent="0.2">
      <c r="C14" s="203">
        <v>678</v>
      </c>
      <c r="D14" s="6">
        <v>40</v>
      </c>
      <c r="E14" s="6" t="s">
        <v>11</v>
      </c>
      <c r="F14" s="6">
        <v>3510</v>
      </c>
      <c r="G14" s="6" t="s">
        <v>11</v>
      </c>
      <c r="H14" s="6">
        <v>1</v>
      </c>
      <c r="K14" s="10"/>
      <c r="M14" s="6" t="s">
        <v>1489</v>
      </c>
      <c r="N14" s="8">
        <v>46391</v>
      </c>
      <c r="O14" s="8">
        <v>46391.09</v>
      </c>
      <c r="P14" s="13">
        <f>SUM(O13:O14)</f>
        <v>127842.68</v>
      </c>
      <c r="Q14" s="7">
        <v>3510</v>
      </c>
      <c r="S14" s="62"/>
    </row>
    <row r="15" spans="1:1023 1025:2047 2049:3071 3073:4095 4097:5119 5121:6143 6145:7167 7169:8191 8193:9215 9217:10239 10241:11263 11265:12287 12289:13311 13313:14335 14337:15359 15361:16377" x14ac:dyDescent="0.2">
      <c r="A15" s="98" t="s">
        <v>1336</v>
      </c>
      <c r="B15" s="10"/>
      <c r="D15" s="6" t="s">
        <v>1337</v>
      </c>
      <c r="E15" s="98" t="s">
        <v>1336</v>
      </c>
      <c r="F15" s="10"/>
      <c r="H15" s="6" t="s">
        <v>1337</v>
      </c>
      <c r="I15" s="98" t="s">
        <v>1336</v>
      </c>
      <c r="J15" s="196" t="s">
        <v>1490</v>
      </c>
      <c r="M15" s="6" t="s">
        <v>119</v>
      </c>
      <c r="N15" s="113">
        <v>0</v>
      </c>
      <c r="O15" s="113">
        <v>0</v>
      </c>
      <c r="P15" s="8">
        <f>+O15</f>
        <v>0</v>
      </c>
      <c r="Q15" s="5">
        <v>7130</v>
      </c>
      <c r="R15" s="98"/>
      <c r="S15" s="151"/>
      <c r="V15" s="98"/>
      <c r="W15" s="10"/>
      <c r="Z15" s="98"/>
      <c r="AA15" s="10"/>
      <c r="AD15" s="98"/>
      <c r="AE15" s="10"/>
      <c r="AH15" s="98"/>
      <c r="AI15" s="10"/>
      <c r="AL15" s="98"/>
      <c r="AM15" s="10"/>
      <c r="AP15" s="98"/>
      <c r="AQ15" s="10"/>
      <c r="AT15" s="98"/>
      <c r="AU15" s="10"/>
      <c r="AX15" s="98"/>
      <c r="AY15" s="10"/>
      <c r="BB15" s="98"/>
      <c r="BC15" s="10"/>
      <c r="BF15" s="98"/>
      <c r="BG15" s="10"/>
      <c r="BJ15" s="98"/>
      <c r="BK15" s="10"/>
      <c r="BN15" s="98"/>
      <c r="BO15" s="10"/>
      <c r="BR15" s="98"/>
      <c r="BS15" s="10"/>
      <c r="BV15" s="98"/>
      <c r="BW15" s="10"/>
      <c r="BZ15" s="98"/>
      <c r="CA15" s="10"/>
      <c r="CD15" s="98"/>
      <c r="CE15" s="10"/>
      <c r="CH15" s="98"/>
      <c r="CI15" s="10"/>
      <c r="CL15" s="98"/>
      <c r="CM15" s="10"/>
      <c r="CP15" s="98"/>
      <c r="CQ15" s="10"/>
      <c r="CT15" s="98"/>
      <c r="CU15" s="10"/>
      <c r="CX15" s="98"/>
      <c r="CY15" s="10"/>
      <c r="DB15" s="98"/>
      <c r="DC15" s="10"/>
      <c r="DF15" s="98"/>
      <c r="DG15" s="10"/>
      <c r="DJ15" s="98"/>
      <c r="DK15" s="10"/>
      <c r="DN15" s="98"/>
      <c r="DO15" s="10"/>
      <c r="DR15" s="98"/>
      <c r="DS15" s="10"/>
      <c r="DV15" s="98"/>
      <c r="DW15" s="10"/>
      <c r="DZ15" s="98"/>
      <c r="EA15" s="10"/>
      <c r="ED15" s="98"/>
      <c r="EE15" s="10"/>
      <c r="EH15" s="98"/>
      <c r="EI15" s="10"/>
      <c r="EL15" s="98"/>
      <c r="EM15" s="10"/>
      <c r="EP15" s="98"/>
      <c r="EQ15" s="10"/>
      <c r="ET15" s="98"/>
      <c r="EU15" s="10"/>
      <c r="EW15" s="6" t="s">
        <v>1337</v>
      </c>
      <c r="EX15" s="98" t="s">
        <v>1336</v>
      </c>
      <c r="EY15" s="10"/>
      <c r="FA15" s="6" t="s">
        <v>1337</v>
      </c>
      <c r="FB15" s="98" t="s">
        <v>1336</v>
      </c>
      <c r="FC15" s="10"/>
      <c r="FE15" s="6" t="s">
        <v>1337</v>
      </c>
      <c r="FF15" s="98" t="s">
        <v>1336</v>
      </c>
      <c r="FG15" s="10"/>
      <c r="FI15" s="6" t="s">
        <v>1337</v>
      </c>
      <c r="FJ15" s="98" t="s">
        <v>1336</v>
      </c>
      <c r="FK15" s="10"/>
      <c r="FM15" s="6" t="s">
        <v>1337</v>
      </c>
      <c r="FN15" s="98" t="s">
        <v>1336</v>
      </c>
      <c r="FO15" s="10"/>
      <c r="FQ15" s="6" t="s">
        <v>1337</v>
      </c>
      <c r="FR15" s="98" t="s">
        <v>1336</v>
      </c>
      <c r="FS15" s="10"/>
      <c r="FU15" s="6" t="s">
        <v>1337</v>
      </c>
      <c r="FV15" s="98" t="s">
        <v>1336</v>
      </c>
      <c r="FW15" s="10"/>
      <c r="FY15" s="6" t="s">
        <v>1337</v>
      </c>
      <c r="FZ15" s="98" t="s">
        <v>1336</v>
      </c>
      <c r="GA15" s="10"/>
      <c r="GC15" s="6" t="s">
        <v>1337</v>
      </c>
      <c r="GD15" s="98" t="s">
        <v>1336</v>
      </c>
      <c r="GE15" s="10"/>
      <c r="GG15" s="6" t="s">
        <v>1337</v>
      </c>
      <c r="GH15" s="98" t="s">
        <v>1336</v>
      </c>
      <c r="GI15" s="10"/>
      <c r="GK15" s="6" t="s">
        <v>1337</v>
      </c>
      <c r="GL15" s="98" t="s">
        <v>1336</v>
      </c>
      <c r="GM15" s="10"/>
      <c r="GO15" s="6" t="s">
        <v>1337</v>
      </c>
      <c r="GP15" s="98" t="s">
        <v>1336</v>
      </c>
      <c r="GQ15" s="10"/>
      <c r="GS15" s="6" t="s">
        <v>1337</v>
      </c>
      <c r="GT15" s="98" t="s">
        <v>1336</v>
      </c>
      <c r="GU15" s="10"/>
      <c r="GW15" s="6" t="s">
        <v>1337</v>
      </c>
      <c r="GX15" s="98" t="s">
        <v>1336</v>
      </c>
      <c r="GY15" s="10"/>
      <c r="HA15" s="6" t="s">
        <v>1337</v>
      </c>
      <c r="HB15" s="98" t="s">
        <v>1336</v>
      </c>
      <c r="HC15" s="10"/>
      <c r="HE15" s="6" t="s">
        <v>1337</v>
      </c>
      <c r="HF15" s="98" t="s">
        <v>1336</v>
      </c>
      <c r="HG15" s="10"/>
      <c r="HI15" s="6" t="s">
        <v>1337</v>
      </c>
      <c r="HJ15" s="98" t="s">
        <v>1336</v>
      </c>
      <c r="HK15" s="10"/>
      <c r="HM15" s="6" t="s">
        <v>1337</v>
      </c>
      <c r="HN15" s="98" t="s">
        <v>1336</v>
      </c>
      <c r="HO15" s="10"/>
      <c r="HQ15" s="6" t="s">
        <v>1337</v>
      </c>
      <c r="HR15" s="98" t="s">
        <v>1336</v>
      </c>
      <c r="HS15" s="10"/>
      <c r="HU15" s="6" t="s">
        <v>1337</v>
      </c>
      <c r="HV15" s="98" t="s">
        <v>1336</v>
      </c>
      <c r="HW15" s="10"/>
      <c r="HY15" s="6" t="s">
        <v>1337</v>
      </c>
      <c r="HZ15" s="98" t="s">
        <v>1336</v>
      </c>
      <c r="IA15" s="10"/>
      <c r="IC15" s="6" t="s">
        <v>1337</v>
      </c>
      <c r="ID15" s="98" t="s">
        <v>1336</v>
      </c>
      <c r="IE15" s="10"/>
      <c r="IG15" s="6" t="s">
        <v>1337</v>
      </c>
      <c r="IH15" s="98" t="s">
        <v>1336</v>
      </c>
      <c r="II15" s="10"/>
      <c r="IK15" s="6" t="s">
        <v>1337</v>
      </c>
      <c r="IL15" s="98" t="s">
        <v>1336</v>
      </c>
      <c r="IM15" s="10"/>
      <c r="IO15" s="6" t="s">
        <v>1337</v>
      </c>
      <c r="IP15" s="98" t="s">
        <v>1336</v>
      </c>
      <c r="IQ15" s="10"/>
      <c r="IS15" s="6" t="s">
        <v>1337</v>
      </c>
      <c r="IT15" s="98" t="s">
        <v>1336</v>
      </c>
      <c r="IU15" s="10"/>
      <c r="IW15" s="6" t="s">
        <v>1337</v>
      </c>
      <c r="IX15" s="98" t="s">
        <v>1336</v>
      </c>
      <c r="IY15" s="10"/>
      <c r="JA15" s="6" t="s">
        <v>1337</v>
      </c>
      <c r="JB15" s="98" t="s">
        <v>1336</v>
      </c>
      <c r="JC15" s="10"/>
      <c r="JE15" s="6" t="s">
        <v>1337</v>
      </c>
      <c r="JF15" s="98" t="s">
        <v>1336</v>
      </c>
      <c r="JG15" s="10"/>
      <c r="JI15" s="6" t="s">
        <v>1337</v>
      </c>
      <c r="JJ15" s="98" t="s">
        <v>1336</v>
      </c>
      <c r="JK15" s="10"/>
      <c r="JM15" s="6" t="s">
        <v>1337</v>
      </c>
      <c r="JN15" s="98" t="s">
        <v>1336</v>
      </c>
      <c r="JO15" s="10"/>
      <c r="JQ15" s="6" t="s">
        <v>1337</v>
      </c>
      <c r="JR15" s="98" t="s">
        <v>1336</v>
      </c>
      <c r="JS15" s="10"/>
      <c r="JU15" s="6" t="s">
        <v>1337</v>
      </c>
      <c r="JV15" s="98" t="s">
        <v>1336</v>
      </c>
      <c r="JW15" s="10"/>
      <c r="JY15" s="6" t="s">
        <v>1337</v>
      </c>
      <c r="JZ15" s="98" t="s">
        <v>1336</v>
      </c>
      <c r="KA15" s="10"/>
      <c r="KC15" s="6" t="s">
        <v>1337</v>
      </c>
      <c r="KD15" s="98" t="s">
        <v>1336</v>
      </c>
      <c r="KE15" s="10"/>
      <c r="KG15" s="6" t="s">
        <v>1337</v>
      </c>
      <c r="KH15" s="98" t="s">
        <v>1336</v>
      </c>
      <c r="KI15" s="10"/>
      <c r="KK15" s="6" t="s">
        <v>1337</v>
      </c>
      <c r="KL15" s="98" t="s">
        <v>1336</v>
      </c>
      <c r="KM15" s="10"/>
      <c r="KO15" s="6" t="s">
        <v>1337</v>
      </c>
      <c r="KP15" s="98" t="s">
        <v>1336</v>
      </c>
      <c r="KQ15" s="10"/>
      <c r="KS15" s="6" t="s">
        <v>1337</v>
      </c>
      <c r="KT15" s="98" t="s">
        <v>1336</v>
      </c>
      <c r="KU15" s="10"/>
      <c r="KW15" s="6" t="s">
        <v>1337</v>
      </c>
      <c r="KX15" s="98" t="s">
        <v>1336</v>
      </c>
      <c r="KY15" s="10"/>
      <c r="LA15" s="6" t="s">
        <v>1337</v>
      </c>
      <c r="LB15" s="98" t="s">
        <v>1336</v>
      </c>
      <c r="LC15" s="10"/>
      <c r="LE15" s="6" t="s">
        <v>1337</v>
      </c>
      <c r="LF15" s="98" t="s">
        <v>1336</v>
      </c>
      <c r="LG15" s="10"/>
      <c r="LI15" s="6" t="s">
        <v>1337</v>
      </c>
      <c r="LJ15" s="98" t="s">
        <v>1336</v>
      </c>
      <c r="LK15" s="10"/>
      <c r="LM15" s="6" t="s">
        <v>1337</v>
      </c>
      <c r="LN15" s="98" t="s">
        <v>1336</v>
      </c>
      <c r="LO15" s="10"/>
      <c r="LQ15" s="6" t="s">
        <v>1337</v>
      </c>
      <c r="LR15" s="98" t="s">
        <v>1336</v>
      </c>
      <c r="LS15" s="10"/>
      <c r="LU15" s="6" t="s">
        <v>1337</v>
      </c>
      <c r="LV15" s="98" t="s">
        <v>1336</v>
      </c>
      <c r="LW15" s="10"/>
      <c r="LY15" s="6" t="s">
        <v>1337</v>
      </c>
      <c r="LZ15" s="98" t="s">
        <v>1336</v>
      </c>
      <c r="MA15" s="10"/>
      <c r="MC15" s="6" t="s">
        <v>1337</v>
      </c>
      <c r="MD15" s="98" t="s">
        <v>1336</v>
      </c>
      <c r="ME15" s="10"/>
      <c r="MG15" s="6" t="s">
        <v>1337</v>
      </c>
      <c r="MH15" s="98" t="s">
        <v>1336</v>
      </c>
      <c r="MI15" s="10"/>
      <c r="MK15" s="6" t="s">
        <v>1337</v>
      </c>
      <c r="ML15" s="98" t="s">
        <v>1336</v>
      </c>
      <c r="MM15" s="10"/>
      <c r="MO15" s="6" t="s">
        <v>1337</v>
      </c>
      <c r="MP15" s="98" t="s">
        <v>1336</v>
      </c>
      <c r="MQ15" s="10"/>
      <c r="MS15" s="6" t="s">
        <v>1337</v>
      </c>
      <c r="MT15" s="98" t="s">
        <v>1336</v>
      </c>
      <c r="MU15" s="10"/>
      <c r="MW15" s="6" t="s">
        <v>1337</v>
      </c>
      <c r="MX15" s="98" t="s">
        <v>1336</v>
      </c>
      <c r="MY15" s="10"/>
      <c r="NA15" s="6" t="s">
        <v>1337</v>
      </c>
      <c r="NB15" s="98" t="s">
        <v>1336</v>
      </c>
      <c r="NC15" s="10"/>
      <c r="NE15" s="6" t="s">
        <v>1337</v>
      </c>
      <c r="NF15" s="98" t="s">
        <v>1336</v>
      </c>
      <c r="NG15" s="10"/>
      <c r="NI15" s="6" t="s">
        <v>1337</v>
      </c>
      <c r="NJ15" s="98" t="s">
        <v>1336</v>
      </c>
      <c r="NK15" s="10"/>
      <c r="NM15" s="6" t="s">
        <v>1337</v>
      </c>
      <c r="NN15" s="98" t="s">
        <v>1336</v>
      </c>
      <c r="NO15" s="10"/>
      <c r="NQ15" s="6" t="s">
        <v>1337</v>
      </c>
      <c r="NR15" s="98" t="s">
        <v>1336</v>
      </c>
      <c r="NS15" s="10"/>
      <c r="NU15" s="6" t="s">
        <v>1337</v>
      </c>
      <c r="NV15" s="98" t="s">
        <v>1336</v>
      </c>
      <c r="NW15" s="10"/>
      <c r="NY15" s="6" t="s">
        <v>1337</v>
      </c>
      <c r="NZ15" s="98" t="s">
        <v>1336</v>
      </c>
      <c r="OA15" s="10"/>
      <c r="OC15" s="6" t="s">
        <v>1337</v>
      </c>
      <c r="OD15" s="98" t="s">
        <v>1336</v>
      </c>
      <c r="OE15" s="10"/>
      <c r="OG15" s="6" t="s">
        <v>1337</v>
      </c>
      <c r="OH15" s="98" t="s">
        <v>1336</v>
      </c>
      <c r="OI15" s="10"/>
      <c r="OK15" s="6" t="s">
        <v>1337</v>
      </c>
      <c r="OL15" s="98" t="s">
        <v>1336</v>
      </c>
      <c r="OM15" s="10"/>
      <c r="OO15" s="6" t="s">
        <v>1337</v>
      </c>
      <c r="OP15" s="98" t="s">
        <v>1336</v>
      </c>
      <c r="OQ15" s="10"/>
      <c r="OS15" s="6" t="s">
        <v>1337</v>
      </c>
      <c r="OT15" s="98" t="s">
        <v>1336</v>
      </c>
      <c r="OU15" s="10"/>
      <c r="OW15" s="6" t="s">
        <v>1337</v>
      </c>
      <c r="OX15" s="98" t="s">
        <v>1336</v>
      </c>
      <c r="OY15" s="10"/>
      <c r="PA15" s="6" t="s">
        <v>1337</v>
      </c>
      <c r="PB15" s="98" t="s">
        <v>1336</v>
      </c>
      <c r="PC15" s="10"/>
      <c r="PE15" s="6" t="s">
        <v>1337</v>
      </c>
      <c r="PF15" s="98" t="s">
        <v>1336</v>
      </c>
      <c r="PG15" s="10"/>
      <c r="PI15" s="6" t="s">
        <v>1337</v>
      </c>
      <c r="PJ15" s="98" t="s">
        <v>1336</v>
      </c>
      <c r="PK15" s="10"/>
      <c r="PM15" s="6" t="s">
        <v>1337</v>
      </c>
      <c r="PN15" s="98" t="s">
        <v>1336</v>
      </c>
      <c r="PO15" s="10"/>
      <c r="PQ15" s="6" t="s">
        <v>1337</v>
      </c>
      <c r="PR15" s="98" t="s">
        <v>1336</v>
      </c>
      <c r="PS15" s="10"/>
      <c r="PU15" s="6" t="s">
        <v>1337</v>
      </c>
      <c r="PV15" s="98" t="s">
        <v>1336</v>
      </c>
      <c r="PW15" s="10"/>
      <c r="PY15" s="6" t="s">
        <v>1337</v>
      </c>
      <c r="PZ15" s="98" t="s">
        <v>1336</v>
      </c>
      <c r="QA15" s="10"/>
      <c r="QC15" s="6" t="s">
        <v>1337</v>
      </c>
      <c r="QD15" s="98" t="s">
        <v>1336</v>
      </c>
      <c r="QE15" s="10"/>
      <c r="QG15" s="6" t="s">
        <v>1337</v>
      </c>
      <c r="QH15" s="98" t="s">
        <v>1336</v>
      </c>
      <c r="QI15" s="10"/>
      <c r="QK15" s="6" t="s">
        <v>1337</v>
      </c>
      <c r="QL15" s="98" t="s">
        <v>1336</v>
      </c>
      <c r="QM15" s="10"/>
      <c r="QO15" s="6" t="s">
        <v>1337</v>
      </c>
      <c r="QP15" s="98" t="s">
        <v>1336</v>
      </c>
      <c r="QQ15" s="10"/>
      <c r="QS15" s="6" t="s">
        <v>1337</v>
      </c>
      <c r="QT15" s="98" t="s">
        <v>1336</v>
      </c>
      <c r="QU15" s="10"/>
      <c r="QW15" s="6" t="s">
        <v>1337</v>
      </c>
      <c r="QX15" s="98" t="s">
        <v>1336</v>
      </c>
      <c r="QY15" s="10"/>
      <c r="RA15" s="6" t="s">
        <v>1337</v>
      </c>
      <c r="RB15" s="98" t="s">
        <v>1336</v>
      </c>
      <c r="RC15" s="10"/>
      <c r="RE15" s="6" t="s">
        <v>1337</v>
      </c>
      <c r="RF15" s="98" t="s">
        <v>1336</v>
      </c>
      <c r="RG15" s="10"/>
      <c r="RI15" s="6" t="s">
        <v>1337</v>
      </c>
      <c r="RJ15" s="98" t="s">
        <v>1336</v>
      </c>
      <c r="RK15" s="10"/>
      <c r="RM15" s="6" t="s">
        <v>1337</v>
      </c>
      <c r="RN15" s="98" t="s">
        <v>1336</v>
      </c>
      <c r="RO15" s="10"/>
      <c r="RQ15" s="6" t="s">
        <v>1337</v>
      </c>
      <c r="RR15" s="98" t="s">
        <v>1336</v>
      </c>
      <c r="RS15" s="10"/>
      <c r="RU15" s="6" t="s">
        <v>1337</v>
      </c>
      <c r="RV15" s="98" t="s">
        <v>1336</v>
      </c>
      <c r="RW15" s="10"/>
      <c r="RY15" s="6" t="s">
        <v>1337</v>
      </c>
      <c r="RZ15" s="98" t="s">
        <v>1336</v>
      </c>
      <c r="SA15" s="10"/>
      <c r="SC15" s="6" t="s">
        <v>1337</v>
      </c>
      <c r="SD15" s="98" t="s">
        <v>1336</v>
      </c>
      <c r="SE15" s="10"/>
      <c r="SG15" s="6" t="s">
        <v>1337</v>
      </c>
      <c r="SH15" s="98" t="s">
        <v>1336</v>
      </c>
      <c r="SI15" s="10"/>
      <c r="SK15" s="6" t="s">
        <v>1337</v>
      </c>
      <c r="SL15" s="98" t="s">
        <v>1336</v>
      </c>
      <c r="SM15" s="10"/>
      <c r="SO15" s="6" t="s">
        <v>1337</v>
      </c>
      <c r="SP15" s="98" t="s">
        <v>1336</v>
      </c>
      <c r="SQ15" s="10"/>
      <c r="SS15" s="6" t="s">
        <v>1337</v>
      </c>
      <c r="ST15" s="98" t="s">
        <v>1336</v>
      </c>
      <c r="SU15" s="10"/>
      <c r="SW15" s="6" t="s">
        <v>1337</v>
      </c>
      <c r="SX15" s="98" t="s">
        <v>1336</v>
      </c>
      <c r="SY15" s="10"/>
      <c r="TA15" s="6" t="s">
        <v>1337</v>
      </c>
      <c r="TB15" s="98" t="s">
        <v>1336</v>
      </c>
      <c r="TC15" s="10"/>
      <c r="TE15" s="6" t="s">
        <v>1337</v>
      </c>
      <c r="TF15" s="98" t="s">
        <v>1336</v>
      </c>
      <c r="TG15" s="10"/>
      <c r="TI15" s="6" t="s">
        <v>1337</v>
      </c>
      <c r="TJ15" s="98" t="s">
        <v>1336</v>
      </c>
      <c r="TK15" s="10"/>
      <c r="TM15" s="6" t="s">
        <v>1337</v>
      </c>
      <c r="TN15" s="98" t="s">
        <v>1336</v>
      </c>
      <c r="TO15" s="10"/>
      <c r="TQ15" s="6" t="s">
        <v>1337</v>
      </c>
      <c r="TR15" s="98" t="s">
        <v>1336</v>
      </c>
      <c r="TS15" s="10"/>
      <c r="TU15" s="6" t="s">
        <v>1337</v>
      </c>
      <c r="TV15" s="98" t="s">
        <v>1336</v>
      </c>
      <c r="TW15" s="10"/>
      <c r="TY15" s="6" t="s">
        <v>1337</v>
      </c>
      <c r="TZ15" s="98" t="s">
        <v>1336</v>
      </c>
      <c r="UA15" s="10"/>
      <c r="UC15" s="6" t="s">
        <v>1337</v>
      </c>
      <c r="UD15" s="98" t="s">
        <v>1336</v>
      </c>
      <c r="UE15" s="10"/>
      <c r="UG15" s="6" t="s">
        <v>1337</v>
      </c>
      <c r="UH15" s="98" t="s">
        <v>1336</v>
      </c>
      <c r="UI15" s="10"/>
      <c r="UK15" s="6" t="s">
        <v>1337</v>
      </c>
      <c r="UL15" s="98" t="s">
        <v>1336</v>
      </c>
      <c r="UM15" s="10"/>
      <c r="UO15" s="6" t="s">
        <v>1337</v>
      </c>
      <c r="UP15" s="98" t="s">
        <v>1336</v>
      </c>
      <c r="UQ15" s="10"/>
      <c r="US15" s="6" t="s">
        <v>1337</v>
      </c>
      <c r="UT15" s="98" t="s">
        <v>1336</v>
      </c>
      <c r="UU15" s="10"/>
      <c r="UW15" s="6" t="s">
        <v>1337</v>
      </c>
      <c r="UX15" s="98" t="s">
        <v>1336</v>
      </c>
      <c r="UY15" s="10"/>
      <c r="VA15" s="6" t="s">
        <v>1337</v>
      </c>
      <c r="VB15" s="98" t="s">
        <v>1336</v>
      </c>
      <c r="VC15" s="10"/>
      <c r="VE15" s="6" t="s">
        <v>1337</v>
      </c>
      <c r="VF15" s="98" t="s">
        <v>1336</v>
      </c>
      <c r="VG15" s="10"/>
      <c r="VI15" s="6" t="s">
        <v>1337</v>
      </c>
      <c r="VJ15" s="98" t="s">
        <v>1336</v>
      </c>
      <c r="VK15" s="10"/>
      <c r="VM15" s="6" t="s">
        <v>1337</v>
      </c>
      <c r="VN15" s="98" t="s">
        <v>1336</v>
      </c>
      <c r="VO15" s="10"/>
      <c r="VQ15" s="6" t="s">
        <v>1337</v>
      </c>
      <c r="VR15" s="98" t="s">
        <v>1336</v>
      </c>
      <c r="VS15" s="10"/>
      <c r="VU15" s="6" t="s">
        <v>1337</v>
      </c>
      <c r="VV15" s="98" t="s">
        <v>1336</v>
      </c>
      <c r="VW15" s="10"/>
      <c r="VY15" s="6" t="s">
        <v>1337</v>
      </c>
      <c r="VZ15" s="98" t="s">
        <v>1336</v>
      </c>
      <c r="WA15" s="10"/>
      <c r="WC15" s="6" t="s">
        <v>1337</v>
      </c>
      <c r="WD15" s="98" t="s">
        <v>1336</v>
      </c>
      <c r="WE15" s="10"/>
      <c r="WG15" s="6" t="s">
        <v>1337</v>
      </c>
      <c r="WH15" s="98" t="s">
        <v>1336</v>
      </c>
      <c r="WI15" s="10"/>
      <c r="WK15" s="6" t="s">
        <v>1337</v>
      </c>
      <c r="WL15" s="98" t="s">
        <v>1336</v>
      </c>
      <c r="WM15" s="10"/>
      <c r="WO15" s="6" t="s">
        <v>1337</v>
      </c>
      <c r="WP15" s="98" t="s">
        <v>1336</v>
      </c>
      <c r="WQ15" s="10"/>
      <c r="WS15" s="6" t="s">
        <v>1337</v>
      </c>
      <c r="WT15" s="98" t="s">
        <v>1336</v>
      </c>
      <c r="WU15" s="10"/>
      <c r="WW15" s="6" t="s">
        <v>1337</v>
      </c>
      <c r="WX15" s="98" t="s">
        <v>1336</v>
      </c>
      <c r="WY15" s="10"/>
      <c r="XA15" s="6" t="s">
        <v>1337</v>
      </c>
      <c r="XB15" s="98" t="s">
        <v>1336</v>
      </c>
      <c r="XC15" s="10"/>
      <c r="XE15" s="6" t="s">
        <v>1337</v>
      </c>
      <c r="XF15" s="98" t="s">
        <v>1336</v>
      </c>
      <c r="XG15" s="10"/>
      <c r="XI15" s="6" t="s">
        <v>1337</v>
      </c>
      <c r="XJ15" s="98" t="s">
        <v>1336</v>
      </c>
      <c r="XK15" s="10"/>
      <c r="XM15" s="6" t="s">
        <v>1337</v>
      </c>
      <c r="XN15" s="98" t="s">
        <v>1336</v>
      </c>
      <c r="XO15" s="10"/>
      <c r="XQ15" s="6" t="s">
        <v>1337</v>
      </c>
      <c r="XR15" s="98" t="s">
        <v>1336</v>
      </c>
      <c r="XS15" s="10"/>
      <c r="XU15" s="6" t="s">
        <v>1337</v>
      </c>
      <c r="XV15" s="98" t="s">
        <v>1336</v>
      </c>
      <c r="XW15" s="10"/>
      <c r="XY15" s="6" t="s">
        <v>1337</v>
      </c>
      <c r="XZ15" s="98" t="s">
        <v>1336</v>
      </c>
      <c r="YA15" s="10"/>
      <c r="YC15" s="6" t="s">
        <v>1337</v>
      </c>
      <c r="YD15" s="98" t="s">
        <v>1336</v>
      </c>
      <c r="YE15" s="10"/>
      <c r="YG15" s="6" t="s">
        <v>1337</v>
      </c>
      <c r="YH15" s="98" t="s">
        <v>1336</v>
      </c>
      <c r="YI15" s="10"/>
      <c r="YK15" s="6" t="s">
        <v>1337</v>
      </c>
      <c r="YL15" s="98" t="s">
        <v>1336</v>
      </c>
      <c r="YM15" s="10"/>
      <c r="YO15" s="6" t="s">
        <v>1337</v>
      </c>
      <c r="YP15" s="98" t="s">
        <v>1336</v>
      </c>
      <c r="YQ15" s="10"/>
      <c r="YS15" s="6" t="s">
        <v>1337</v>
      </c>
      <c r="YT15" s="98" t="s">
        <v>1336</v>
      </c>
      <c r="YU15" s="10"/>
      <c r="YW15" s="6" t="s">
        <v>1337</v>
      </c>
      <c r="YX15" s="98" t="s">
        <v>1336</v>
      </c>
      <c r="YY15" s="10"/>
      <c r="ZA15" s="6" t="s">
        <v>1337</v>
      </c>
      <c r="ZB15" s="98" t="s">
        <v>1336</v>
      </c>
      <c r="ZC15" s="10"/>
      <c r="ZE15" s="6" t="s">
        <v>1337</v>
      </c>
      <c r="ZF15" s="98" t="s">
        <v>1336</v>
      </c>
      <c r="ZG15" s="10"/>
      <c r="ZI15" s="6" t="s">
        <v>1337</v>
      </c>
      <c r="ZJ15" s="98" t="s">
        <v>1336</v>
      </c>
      <c r="ZK15" s="10"/>
      <c r="ZM15" s="6" t="s">
        <v>1337</v>
      </c>
      <c r="ZN15" s="98" t="s">
        <v>1336</v>
      </c>
      <c r="ZO15" s="10"/>
      <c r="ZQ15" s="6" t="s">
        <v>1337</v>
      </c>
      <c r="ZR15" s="98" t="s">
        <v>1336</v>
      </c>
      <c r="ZS15" s="10"/>
      <c r="ZU15" s="6" t="s">
        <v>1337</v>
      </c>
      <c r="ZV15" s="98" t="s">
        <v>1336</v>
      </c>
      <c r="ZW15" s="10"/>
      <c r="ZY15" s="6" t="s">
        <v>1337</v>
      </c>
      <c r="ZZ15" s="98" t="s">
        <v>1336</v>
      </c>
      <c r="AAA15" s="10"/>
      <c r="AAC15" s="6" t="s">
        <v>1337</v>
      </c>
      <c r="AAD15" s="98" t="s">
        <v>1336</v>
      </c>
      <c r="AAE15" s="10"/>
      <c r="AAG15" s="6" t="s">
        <v>1337</v>
      </c>
      <c r="AAH15" s="98" t="s">
        <v>1336</v>
      </c>
      <c r="AAI15" s="10"/>
      <c r="AAK15" s="6" t="s">
        <v>1337</v>
      </c>
      <c r="AAL15" s="98" t="s">
        <v>1336</v>
      </c>
      <c r="AAM15" s="10"/>
      <c r="AAO15" s="6" t="s">
        <v>1337</v>
      </c>
      <c r="AAP15" s="98" t="s">
        <v>1336</v>
      </c>
      <c r="AAQ15" s="10"/>
      <c r="AAS15" s="6" t="s">
        <v>1337</v>
      </c>
      <c r="AAT15" s="98" t="s">
        <v>1336</v>
      </c>
      <c r="AAU15" s="10"/>
      <c r="AAW15" s="6" t="s">
        <v>1337</v>
      </c>
      <c r="AAX15" s="98" t="s">
        <v>1336</v>
      </c>
      <c r="AAY15" s="10"/>
      <c r="ABA15" s="6" t="s">
        <v>1337</v>
      </c>
      <c r="ABB15" s="98" t="s">
        <v>1336</v>
      </c>
      <c r="ABC15" s="10"/>
      <c r="ABE15" s="6" t="s">
        <v>1337</v>
      </c>
      <c r="ABF15" s="98" t="s">
        <v>1336</v>
      </c>
      <c r="ABG15" s="10"/>
      <c r="ABI15" s="6" t="s">
        <v>1337</v>
      </c>
      <c r="ABJ15" s="98" t="s">
        <v>1336</v>
      </c>
      <c r="ABK15" s="10"/>
      <c r="ABM15" s="6" t="s">
        <v>1337</v>
      </c>
      <c r="ABN15" s="98" t="s">
        <v>1336</v>
      </c>
      <c r="ABO15" s="10"/>
      <c r="ABQ15" s="6" t="s">
        <v>1337</v>
      </c>
      <c r="ABR15" s="98" t="s">
        <v>1336</v>
      </c>
      <c r="ABS15" s="10"/>
      <c r="ABU15" s="6" t="s">
        <v>1337</v>
      </c>
      <c r="ABV15" s="98" t="s">
        <v>1336</v>
      </c>
      <c r="ABW15" s="10"/>
      <c r="ABY15" s="6" t="s">
        <v>1337</v>
      </c>
      <c r="ABZ15" s="98" t="s">
        <v>1336</v>
      </c>
      <c r="ACA15" s="10"/>
      <c r="ACC15" s="6" t="s">
        <v>1337</v>
      </c>
      <c r="ACD15" s="98" t="s">
        <v>1336</v>
      </c>
      <c r="ACE15" s="10"/>
      <c r="ACG15" s="6" t="s">
        <v>1337</v>
      </c>
      <c r="ACH15" s="98" t="s">
        <v>1336</v>
      </c>
      <c r="ACI15" s="10"/>
      <c r="ACK15" s="6" t="s">
        <v>1337</v>
      </c>
      <c r="ACL15" s="98" t="s">
        <v>1336</v>
      </c>
      <c r="ACM15" s="10"/>
      <c r="ACO15" s="6" t="s">
        <v>1337</v>
      </c>
      <c r="ACP15" s="98" t="s">
        <v>1336</v>
      </c>
      <c r="ACQ15" s="10"/>
      <c r="ACS15" s="6" t="s">
        <v>1337</v>
      </c>
      <c r="ACT15" s="98" t="s">
        <v>1336</v>
      </c>
      <c r="ACU15" s="10"/>
      <c r="ACW15" s="6" t="s">
        <v>1337</v>
      </c>
      <c r="ACX15" s="98" t="s">
        <v>1336</v>
      </c>
      <c r="ACY15" s="10"/>
      <c r="ADA15" s="6" t="s">
        <v>1337</v>
      </c>
      <c r="ADB15" s="98" t="s">
        <v>1336</v>
      </c>
      <c r="ADC15" s="10"/>
      <c r="ADE15" s="6" t="s">
        <v>1337</v>
      </c>
      <c r="ADF15" s="98" t="s">
        <v>1336</v>
      </c>
      <c r="ADG15" s="10"/>
      <c r="ADI15" s="6" t="s">
        <v>1337</v>
      </c>
      <c r="ADJ15" s="98" t="s">
        <v>1336</v>
      </c>
      <c r="ADK15" s="10"/>
      <c r="ADM15" s="6" t="s">
        <v>1337</v>
      </c>
      <c r="ADN15" s="98" t="s">
        <v>1336</v>
      </c>
      <c r="ADO15" s="10"/>
      <c r="ADQ15" s="6" t="s">
        <v>1337</v>
      </c>
      <c r="ADR15" s="98" t="s">
        <v>1336</v>
      </c>
      <c r="ADS15" s="10"/>
      <c r="ADU15" s="6" t="s">
        <v>1337</v>
      </c>
      <c r="ADV15" s="98" t="s">
        <v>1336</v>
      </c>
      <c r="ADW15" s="10"/>
      <c r="ADY15" s="6" t="s">
        <v>1337</v>
      </c>
      <c r="ADZ15" s="98" t="s">
        <v>1336</v>
      </c>
      <c r="AEA15" s="10"/>
      <c r="AEC15" s="6" t="s">
        <v>1337</v>
      </c>
      <c r="AED15" s="98" t="s">
        <v>1336</v>
      </c>
      <c r="AEE15" s="10"/>
      <c r="AEG15" s="6" t="s">
        <v>1337</v>
      </c>
      <c r="AEH15" s="98" t="s">
        <v>1336</v>
      </c>
      <c r="AEI15" s="10"/>
      <c r="AEK15" s="6" t="s">
        <v>1337</v>
      </c>
      <c r="AEL15" s="98" t="s">
        <v>1336</v>
      </c>
      <c r="AEM15" s="10"/>
      <c r="AEO15" s="6" t="s">
        <v>1337</v>
      </c>
      <c r="AEP15" s="98" t="s">
        <v>1336</v>
      </c>
      <c r="AEQ15" s="10"/>
      <c r="AES15" s="6" t="s">
        <v>1337</v>
      </c>
      <c r="AET15" s="98" t="s">
        <v>1336</v>
      </c>
      <c r="AEU15" s="10"/>
      <c r="AEW15" s="6" t="s">
        <v>1337</v>
      </c>
      <c r="AEX15" s="98" t="s">
        <v>1336</v>
      </c>
      <c r="AEY15" s="10"/>
      <c r="AFA15" s="6" t="s">
        <v>1337</v>
      </c>
      <c r="AFB15" s="98" t="s">
        <v>1336</v>
      </c>
      <c r="AFC15" s="10"/>
      <c r="AFE15" s="6" t="s">
        <v>1337</v>
      </c>
      <c r="AFF15" s="98" t="s">
        <v>1336</v>
      </c>
      <c r="AFG15" s="10"/>
      <c r="AFI15" s="6" t="s">
        <v>1337</v>
      </c>
      <c r="AFJ15" s="98" t="s">
        <v>1336</v>
      </c>
      <c r="AFK15" s="10"/>
      <c r="AFM15" s="6" t="s">
        <v>1337</v>
      </c>
      <c r="AFN15" s="98" t="s">
        <v>1336</v>
      </c>
      <c r="AFO15" s="10"/>
      <c r="AFQ15" s="6" t="s">
        <v>1337</v>
      </c>
      <c r="AFR15" s="98" t="s">
        <v>1336</v>
      </c>
      <c r="AFS15" s="10"/>
      <c r="AFU15" s="6" t="s">
        <v>1337</v>
      </c>
      <c r="AFV15" s="98" t="s">
        <v>1336</v>
      </c>
      <c r="AFW15" s="10"/>
      <c r="AFY15" s="6" t="s">
        <v>1337</v>
      </c>
      <c r="AFZ15" s="98" t="s">
        <v>1336</v>
      </c>
      <c r="AGA15" s="10"/>
      <c r="AGC15" s="6" t="s">
        <v>1337</v>
      </c>
      <c r="AGD15" s="98" t="s">
        <v>1336</v>
      </c>
      <c r="AGE15" s="10"/>
      <c r="AGG15" s="6" t="s">
        <v>1337</v>
      </c>
      <c r="AGH15" s="98" t="s">
        <v>1336</v>
      </c>
      <c r="AGI15" s="10"/>
      <c r="AGK15" s="6" t="s">
        <v>1337</v>
      </c>
      <c r="AGL15" s="98" t="s">
        <v>1336</v>
      </c>
      <c r="AGM15" s="10"/>
      <c r="AGO15" s="6" t="s">
        <v>1337</v>
      </c>
      <c r="AGP15" s="98" t="s">
        <v>1336</v>
      </c>
      <c r="AGQ15" s="10"/>
      <c r="AGS15" s="6" t="s">
        <v>1337</v>
      </c>
      <c r="AGT15" s="98" t="s">
        <v>1336</v>
      </c>
      <c r="AGU15" s="10"/>
      <c r="AGW15" s="6" t="s">
        <v>1337</v>
      </c>
      <c r="AGX15" s="98" t="s">
        <v>1336</v>
      </c>
      <c r="AGY15" s="10"/>
      <c r="AHA15" s="6" t="s">
        <v>1337</v>
      </c>
      <c r="AHB15" s="98" t="s">
        <v>1336</v>
      </c>
      <c r="AHC15" s="10"/>
      <c r="AHE15" s="6" t="s">
        <v>1337</v>
      </c>
      <c r="AHF15" s="98" t="s">
        <v>1336</v>
      </c>
      <c r="AHG15" s="10"/>
      <c r="AHI15" s="6" t="s">
        <v>1337</v>
      </c>
      <c r="AHJ15" s="98" t="s">
        <v>1336</v>
      </c>
      <c r="AHK15" s="10"/>
      <c r="AHM15" s="6" t="s">
        <v>1337</v>
      </c>
      <c r="AHN15" s="98" t="s">
        <v>1336</v>
      </c>
      <c r="AHO15" s="10"/>
      <c r="AHQ15" s="6" t="s">
        <v>1337</v>
      </c>
      <c r="AHR15" s="98" t="s">
        <v>1336</v>
      </c>
      <c r="AHS15" s="10"/>
      <c r="AHU15" s="6" t="s">
        <v>1337</v>
      </c>
      <c r="AHV15" s="98" t="s">
        <v>1336</v>
      </c>
      <c r="AHW15" s="10"/>
      <c r="AHY15" s="6" t="s">
        <v>1337</v>
      </c>
      <c r="AHZ15" s="98" t="s">
        <v>1336</v>
      </c>
      <c r="AIA15" s="10"/>
      <c r="AIC15" s="6" t="s">
        <v>1337</v>
      </c>
      <c r="AID15" s="98" t="s">
        <v>1336</v>
      </c>
      <c r="AIE15" s="10"/>
      <c r="AIG15" s="6" t="s">
        <v>1337</v>
      </c>
      <c r="AIH15" s="98" t="s">
        <v>1336</v>
      </c>
      <c r="AII15" s="10"/>
      <c r="AIK15" s="6" t="s">
        <v>1337</v>
      </c>
      <c r="AIL15" s="98" t="s">
        <v>1336</v>
      </c>
      <c r="AIM15" s="10"/>
      <c r="AIO15" s="6" t="s">
        <v>1337</v>
      </c>
      <c r="AIP15" s="98" t="s">
        <v>1336</v>
      </c>
      <c r="AIQ15" s="10"/>
      <c r="AIS15" s="6" t="s">
        <v>1337</v>
      </c>
      <c r="AIT15" s="98" t="s">
        <v>1336</v>
      </c>
      <c r="AIU15" s="10"/>
      <c r="AIW15" s="6" t="s">
        <v>1337</v>
      </c>
      <c r="AIX15" s="98" t="s">
        <v>1336</v>
      </c>
      <c r="AIY15" s="10"/>
      <c r="AJA15" s="6" t="s">
        <v>1337</v>
      </c>
      <c r="AJB15" s="98" t="s">
        <v>1336</v>
      </c>
      <c r="AJC15" s="10"/>
      <c r="AJE15" s="6" t="s">
        <v>1337</v>
      </c>
      <c r="AJF15" s="98" t="s">
        <v>1336</v>
      </c>
      <c r="AJG15" s="10"/>
      <c r="AJI15" s="6" t="s">
        <v>1337</v>
      </c>
      <c r="AJJ15" s="98" t="s">
        <v>1336</v>
      </c>
      <c r="AJK15" s="10"/>
      <c r="AJM15" s="6" t="s">
        <v>1337</v>
      </c>
      <c r="AJN15" s="98" t="s">
        <v>1336</v>
      </c>
      <c r="AJO15" s="10"/>
      <c r="AJQ15" s="6" t="s">
        <v>1337</v>
      </c>
      <c r="AJR15" s="98" t="s">
        <v>1336</v>
      </c>
      <c r="AJS15" s="10"/>
      <c r="AJU15" s="6" t="s">
        <v>1337</v>
      </c>
      <c r="AJV15" s="98" t="s">
        <v>1336</v>
      </c>
      <c r="AJW15" s="10"/>
      <c r="AJY15" s="6" t="s">
        <v>1337</v>
      </c>
      <c r="AJZ15" s="98" t="s">
        <v>1336</v>
      </c>
      <c r="AKA15" s="10"/>
      <c r="AKC15" s="6" t="s">
        <v>1337</v>
      </c>
      <c r="AKD15" s="98" t="s">
        <v>1336</v>
      </c>
      <c r="AKE15" s="10"/>
      <c r="AKG15" s="6" t="s">
        <v>1337</v>
      </c>
      <c r="AKH15" s="98" t="s">
        <v>1336</v>
      </c>
      <c r="AKI15" s="10"/>
      <c r="AKK15" s="6" t="s">
        <v>1337</v>
      </c>
      <c r="AKL15" s="98" t="s">
        <v>1336</v>
      </c>
      <c r="AKM15" s="10"/>
      <c r="AKO15" s="6" t="s">
        <v>1337</v>
      </c>
      <c r="AKP15" s="98" t="s">
        <v>1336</v>
      </c>
      <c r="AKQ15" s="10"/>
      <c r="AKS15" s="6" t="s">
        <v>1337</v>
      </c>
      <c r="AKT15" s="98" t="s">
        <v>1336</v>
      </c>
      <c r="AKU15" s="10"/>
      <c r="AKW15" s="6" t="s">
        <v>1337</v>
      </c>
      <c r="AKX15" s="98" t="s">
        <v>1336</v>
      </c>
      <c r="AKY15" s="10"/>
      <c r="ALA15" s="6" t="s">
        <v>1337</v>
      </c>
      <c r="ALB15" s="98" t="s">
        <v>1336</v>
      </c>
      <c r="ALC15" s="10"/>
      <c r="ALE15" s="6" t="s">
        <v>1337</v>
      </c>
      <c r="ALF15" s="98" t="s">
        <v>1336</v>
      </c>
      <c r="ALG15" s="10"/>
      <c r="ALI15" s="6" t="s">
        <v>1337</v>
      </c>
      <c r="ALJ15" s="98" t="s">
        <v>1336</v>
      </c>
      <c r="ALK15" s="10"/>
      <c r="ALM15" s="6" t="s">
        <v>1337</v>
      </c>
      <c r="ALN15" s="98" t="s">
        <v>1336</v>
      </c>
      <c r="ALO15" s="10"/>
      <c r="ALQ15" s="6" t="s">
        <v>1337</v>
      </c>
      <c r="ALR15" s="98" t="s">
        <v>1336</v>
      </c>
      <c r="ALS15" s="10"/>
      <c r="ALU15" s="6" t="s">
        <v>1337</v>
      </c>
      <c r="ALV15" s="98" t="s">
        <v>1336</v>
      </c>
      <c r="ALW15" s="10"/>
      <c r="ALY15" s="6" t="s">
        <v>1337</v>
      </c>
      <c r="ALZ15" s="98" t="s">
        <v>1336</v>
      </c>
      <c r="AMA15" s="10"/>
      <c r="AMC15" s="6" t="s">
        <v>1337</v>
      </c>
      <c r="AMD15" s="98" t="s">
        <v>1336</v>
      </c>
      <c r="AME15" s="10"/>
      <c r="AMG15" s="6" t="s">
        <v>1337</v>
      </c>
      <c r="AMH15" s="98" t="s">
        <v>1336</v>
      </c>
      <c r="AMI15" s="10"/>
      <c r="AMK15" s="6" t="s">
        <v>1337</v>
      </c>
      <c r="AML15" s="98" t="s">
        <v>1336</v>
      </c>
      <c r="AMM15" s="10"/>
      <c r="AMO15" s="6" t="s">
        <v>1337</v>
      </c>
      <c r="AMP15" s="98" t="s">
        <v>1336</v>
      </c>
      <c r="AMQ15" s="10"/>
      <c r="AMS15" s="6" t="s">
        <v>1337</v>
      </c>
      <c r="AMT15" s="98" t="s">
        <v>1336</v>
      </c>
      <c r="AMU15" s="10"/>
      <c r="AMW15" s="6" t="s">
        <v>1337</v>
      </c>
      <c r="AMX15" s="98" t="s">
        <v>1336</v>
      </c>
      <c r="AMY15" s="10"/>
      <c r="ANA15" s="6" t="s">
        <v>1337</v>
      </c>
      <c r="ANB15" s="98" t="s">
        <v>1336</v>
      </c>
      <c r="ANC15" s="10"/>
      <c r="ANE15" s="6" t="s">
        <v>1337</v>
      </c>
      <c r="ANF15" s="98" t="s">
        <v>1336</v>
      </c>
      <c r="ANG15" s="10"/>
      <c r="ANI15" s="6" t="s">
        <v>1337</v>
      </c>
      <c r="ANJ15" s="98" t="s">
        <v>1336</v>
      </c>
      <c r="ANK15" s="10"/>
      <c r="ANM15" s="6" t="s">
        <v>1337</v>
      </c>
      <c r="ANN15" s="98" t="s">
        <v>1336</v>
      </c>
      <c r="ANO15" s="10"/>
      <c r="ANQ15" s="6" t="s">
        <v>1337</v>
      </c>
      <c r="ANR15" s="98" t="s">
        <v>1336</v>
      </c>
      <c r="ANS15" s="10"/>
      <c r="ANU15" s="6" t="s">
        <v>1337</v>
      </c>
      <c r="ANV15" s="98" t="s">
        <v>1336</v>
      </c>
      <c r="ANW15" s="10"/>
      <c r="ANY15" s="6" t="s">
        <v>1337</v>
      </c>
      <c r="ANZ15" s="98" t="s">
        <v>1336</v>
      </c>
      <c r="AOA15" s="10"/>
      <c r="AOC15" s="6" t="s">
        <v>1337</v>
      </c>
      <c r="AOD15" s="98" t="s">
        <v>1336</v>
      </c>
      <c r="AOE15" s="10"/>
      <c r="AOG15" s="6" t="s">
        <v>1337</v>
      </c>
      <c r="AOH15" s="98" t="s">
        <v>1336</v>
      </c>
      <c r="AOI15" s="10"/>
      <c r="AOK15" s="6" t="s">
        <v>1337</v>
      </c>
      <c r="AOL15" s="98" t="s">
        <v>1336</v>
      </c>
      <c r="AOM15" s="10"/>
      <c r="AOO15" s="6" t="s">
        <v>1337</v>
      </c>
      <c r="AOP15" s="98" t="s">
        <v>1336</v>
      </c>
      <c r="AOQ15" s="10"/>
      <c r="AOS15" s="6" t="s">
        <v>1337</v>
      </c>
      <c r="AOT15" s="98" t="s">
        <v>1336</v>
      </c>
      <c r="AOU15" s="10"/>
      <c r="AOW15" s="6" t="s">
        <v>1337</v>
      </c>
      <c r="AOX15" s="98" t="s">
        <v>1336</v>
      </c>
      <c r="AOY15" s="10"/>
      <c r="APA15" s="6" t="s">
        <v>1337</v>
      </c>
      <c r="APB15" s="98" t="s">
        <v>1336</v>
      </c>
      <c r="APC15" s="10"/>
      <c r="APE15" s="6" t="s">
        <v>1337</v>
      </c>
      <c r="APF15" s="98" t="s">
        <v>1336</v>
      </c>
      <c r="APG15" s="10"/>
      <c r="API15" s="6" t="s">
        <v>1337</v>
      </c>
      <c r="APJ15" s="98" t="s">
        <v>1336</v>
      </c>
      <c r="APK15" s="10"/>
      <c r="APM15" s="6" t="s">
        <v>1337</v>
      </c>
      <c r="APN15" s="98" t="s">
        <v>1336</v>
      </c>
      <c r="APO15" s="10"/>
      <c r="APQ15" s="6" t="s">
        <v>1337</v>
      </c>
      <c r="APR15" s="98" t="s">
        <v>1336</v>
      </c>
      <c r="APS15" s="10"/>
      <c r="APU15" s="6" t="s">
        <v>1337</v>
      </c>
      <c r="APV15" s="98" t="s">
        <v>1336</v>
      </c>
      <c r="APW15" s="10"/>
      <c r="APY15" s="6" t="s">
        <v>1337</v>
      </c>
      <c r="APZ15" s="98" t="s">
        <v>1336</v>
      </c>
      <c r="AQA15" s="10"/>
      <c r="AQC15" s="6" t="s">
        <v>1337</v>
      </c>
      <c r="AQD15" s="98" t="s">
        <v>1336</v>
      </c>
      <c r="AQE15" s="10"/>
      <c r="AQG15" s="6" t="s">
        <v>1337</v>
      </c>
      <c r="AQH15" s="98" t="s">
        <v>1336</v>
      </c>
      <c r="AQI15" s="10"/>
      <c r="AQK15" s="6" t="s">
        <v>1337</v>
      </c>
      <c r="AQL15" s="98" t="s">
        <v>1336</v>
      </c>
      <c r="AQM15" s="10"/>
      <c r="AQO15" s="6" t="s">
        <v>1337</v>
      </c>
      <c r="AQP15" s="98" t="s">
        <v>1336</v>
      </c>
      <c r="AQQ15" s="10"/>
      <c r="AQS15" s="6" t="s">
        <v>1337</v>
      </c>
      <c r="AQT15" s="98" t="s">
        <v>1336</v>
      </c>
      <c r="AQU15" s="10"/>
      <c r="AQW15" s="6" t="s">
        <v>1337</v>
      </c>
      <c r="AQX15" s="98" t="s">
        <v>1336</v>
      </c>
      <c r="AQY15" s="10"/>
      <c r="ARA15" s="6" t="s">
        <v>1337</v>
      </c>
      <c r="ARB15" s="98" t="s">
        <v>1336</v>
      </c>
      <c r="ARC15" s="10"/>
      <c r="ARE15" s="6" t="s">
        <v>1337</v>
      </c>
      <c r="ARF15" s="98" t="s">
        <v>1336</v>
      </c>
      <c r="ARG15" s="10"/>
      <c r="ARI15" s="6" t="s">
        <v>1337</v>
      </c>
      <c r="ARJ15" s="98" t="s">
        <v>1336</v>
      </c>
      <c r="ARK15" s="10"/>
      <c r="ARM15" s="6" t="s">
        <v>1337</v>
      </c>
      <c r="ARN15" s="98" t="s">
        <v>1336</v>
      </c>
      <c r="ARO15" s="10"/>
      <c r="ARQ15" s="6" t="s">
        <v>1337</v>
      </c>
      <c r="ARR15" s="98" t="s">
        <v>1336</v>
      </c>
      <c r="ARS15" s="10"/>
      <c r="ARU15" s="6" t="s">
        <v>1337</v>
      </c>
      <c r="ARV15" s="98" t="s">
        <v>1336</v>
      </c>
      <c r="ARW15" s="10"/>
      <c r="ARY15" s="6" t="s">
        <v>1337</v>
      </c>
      <c r="ARZ15" s="98" t="s">
        <v>1336</v>
      </c>
      <c r="ASA15" s="10"/>
      <c r="ASC15" s="6" t="s">
        <v>1337</v>
      </c>
      <c r="ASD15" s="98" t="s">
        <v>1336</v>
      </c>
      <c r="ASE15" s="10"/>
      <c r="ASG15" s="6" t="s">
        <v>1337</v>
      </c>
      <c r="ASH15" s="98" t="s">
        <v>1336</v>
      </c>
      <c r="ASI15" s="10"/>
      <c r="ASK15" s="6" t="s">
        <v>1337</v>
      </c>
      <c r="ASL15" s="98" t="s">
        <v>1336</v>
      </c>
      <c r="ASM15" s="10"/>
      <c r="ASO15" s="6" t="s">
        <v>1337</v>
      </c>
      <c r="ASP15" s="98" t="s">
        <v>1336</v>
      </c>
      <c r="ASQ15" s="10"/>
      <c r="ASS15" s="6" t="s">
        <v>1337</v>
      </c>
      <c r="AST15" s="98" t="s">
        <v>1336</v>
      </c>
      <c r="ASU15" s="10"/>
      <c r="ASW15" s="6" t="s">
        <v>1337</v>
      </c>
      <c r="ASX15" s="98" t="s">
        <v>1336</v>
      </c>
      <c r="ASY15" s="10"/>
      <c r="ATA15" s="6" t="s">
        <v>1337</v>
      </c>
      <c r="ATB15" s="98" t="s">
        <v>1336</v>
      </c>
      <c r="ATC15" s="10"/>
      <c r="ATE15" s="6" t="s">
        <v>1337</v>
      </c>
      <c r="ATF15" s="98" t="s">
        <v>1336</v>
      </c>
      <c r="ATG15" s="10"/>
      <c r="ATI15" s="6" t="s">
        <v>1337</v>
      </c>
      <c r="ATJ15" s="98" t="s">
        <v>1336</v>
      </c>
      <c r="ATK15" s="10"/>
      <c r="ATM15" s="6" t="s">
        <v>1337</v>
      </c>
      <c r="ATN15" s="98" t="s">
        <v>1336</v>
      </c>
      <c r="ATO15" s="10"/>
      <c r="ATQ15" s="6" t="s">
        <v>1337</v>
      </c>
      <c r="ATR15" s="98" t="s">
        <v>1336</v>
      </c>
      <c r="ATS15" s="10"/>
      <c r="ATU15" s="6" t="s">
        <v>1337</v>
      </c>
      <c r="ATV15" s="98" t="s">
        <v>1336</v>
      </c>
      <c r="ATW15" s="10"/>
      <c r="ATY15" s="6" t="s">
        <v>1337</v>
      </c>
      <c r="ATZ15" s="98" t="s">
        <v>1336</v>
      </c>
      <c r="AUA15" s="10"/>
      <c r="AUC15" s="6" t="s">
        <v>1337</v>
      </c>
      <c r="AUD15" s="98" t="s">
        <v>1336</v>
      </c>
      <c r="AUE15" s="10"/>
      <c r="AUG15" s="6" t="s">
        <v>1337</v>
      </c>
      <c r="AUH15" s="98" t="s">
        <v>1336</v>
      </c>
      <c r="AUI15" s="10"/>
      <c r="AUK15" s="6" t="s">
        <v>1337</v>
      </c>
      <c r="AUL15" s="98" t="s">
        <v>1336</v>
      </c>
      <c r="AUM15" s="10"/>
      <c r="AUO15" s="6" t="s">
        <v>1337</v>
      </c>
      <c r="AUP15" s="98" t="s">
        <v>1336</v>
      </c>
      <c r="AUQ15" s="10"/>
      <c r="AUS15" s="6" t="s">
        <v>1337</v>
      </c>
      <c r="AUT15" s="98" t="s">
        <v>1336</v>
      </c>
      <c r="AUU15" s="10"/>
      <c r="AUW15" s="6" t="s">
        <v>1337</v>
      </c>
      <c r="AUX15" s="98" t="s">
        <v>1336</v>
      </c>
      <c r="AUY15" s="10"/>
      <c r="AVA15" s="6" t="s">
        <v>1337</v>
      </c>
      <c r="AVB15" s="98" t="s">
        <v>1336</v>
      </c>
      <c r="AVC15" s="10"/>
      <c r="AVE15" s="6" t="s">
        <v>1337</v>
      </c>
      <c r="AVF15" s="98" t="s">
        <v>1336</v>
      </c>
      <c r="AVG15" s="10"/>
      <c r="AVI15" s="6" t="s">
        <v>1337</v>
      </c>
      <c r="AVJ15" s="98" t="s">
        <v>1336</v>
      </c>
      <c r="AVK15" s="10"/>
      <c r="AVM15" s="6" t="s">
        <v>1337</v>
      </c>
      <c r="AVN15" s="98" t="s">
        <v>1336</v>
      </c>
      <c r="AVO15" s="10"/>
      <c r="AVQ15" s="6" t="s">
        <v>1337</v>
      </c>
      <c r="AVR15" s="98" t="s">
        <v>1336</v>
      </c>
      <c r="AVS15" s="10"/>
      <c r="AVU15" s="6" t="s">
        <v>1337</v>
      </c>
      <c r="AVV15" s="98" t="s">
        <v>1336</v>
      </c>
      <c r="AVW15" s="10"/>
      <c r="AVY15" s="6" t="s">
        <v>1337</v>
      </c>
      <c r="AVZ15" s="98" t="s">
        <v>1336</v>
      </c>
      <c r="AWA15" s="10"/>
      <c r="AWC15" s="6" t="s">
        <v>1337</v>
      </c>
      <c r="AWD15" s="98" t="s">
        <v>1336</v>
      </c>
      <c r="AWE15" s="10"/>
      <c r="AWG15" s="6" t="s">
        <v>1337</v>
      </c>
      <c r="AWH15" s="98" t="s">
        <v>1336</v>
      </c>
      <c r="AWI15" s="10"/>
      <c r="AWK15" s="6" t="s">
        <v>1337</v>
      </c>
      <c r="AWL15" s="98" t="s">
        <v>1336</v>
      </c>
      <c r="AWM15" s="10"/>
      <c r="AWO15" s="6" t="s">
        <v>1337</v>
      </c>
      <c r="AWP15" s="98" t="s">
        <v>1336</v>
      </c>
      <c r="AWQ15" s="10"/>
      <c r="AWS15" s="6" t="s">
        <v>1337</v>
      </c>
      <c r="AWT15" s="98" t="s">
        <v>1336</v>
      </c>
      <c r="AWU15" s="10"/>
      <c r="AWW15" s="6" t="s">
        <v>1337</v>
      </c>
      <c r="AWX15" s="98" t="s">
        <v>1336</v>
      </c>
      <c r="AWY15" s="10"/>
      <c r="AXA15" s="6" t="s">
        <v>1337</v>
      </c>
      <c r="AXB15" s="98" t="s">
        <v>1336</v>
      </c>
      <c r="AXC15" s="10"/>
      <c r="AXE15" s="6" t="s">
        <v>1337</v>
      </c>
      <c r="AXF15" s="98" t="s">
        <v>1336</v>
      </c>
      <c r="AXG15" s="10"/>
      <c r="AXI15" s="6" t="s">
        <v>1337</v>
      </c>
      <c r="AXJ15" s="98" t="s">
        <v>1336</v>
      </c>
      <c r="AXK15" s="10"/>
      <c r="AXM15" s="6" t="s">
        <v>1337</v>
      </c>
      <c r="AXN15" s="98" t="s">
        <v>1336</v>
      </c>
      <c r="AXO15" s="10"/>
      <c r="AXQ15" s="6" t="s">
        <v>1337</v>
      </c>
      <c r="AXR15" s="98" t="s">
        <v>1336</v>
      </c>
      <c r="AXS15" s="10"/>
      <c r="AXU15" s="6" t="s">
        <v>1337</v>
      </c>
      <c r="AXV15" s="98" t="s">
        <v>1336</v>
      </c>
      <c r="AXW15" s="10"/>
      <c r="AXY15" s="6" t="s">
        <v>1337</v>
      </c>
      <c r="AXZ15" s="98" t="s">
        <v>1336</v>
      </c>
      <c r="AYA15" s="10"/>
      <c r="AYC15" s="6" t="s">
        <v>1337</v>
      </c>
      <c r="AYD15" s="98" t="s">
        <v>1336</v>
      </c>
      <c r="AYE15" s="10"/>
      <c r="AYG15" s="6" t="s">
        <v>1337</v>
      </c>
      <c r="AYH15" s="98" t="s">
        <v>1336</v>
      </c>
      <c r="AYI15" s="10"/>
      <c r="AYK15" s="6" t="s">
        <v>1337</v>
      </c>
      <c r="AYL15" s="98" t="s">
        <v>1336</v>
      </c>
      <c r="AYM15" s="10"/>
      <c r="AYO15" s="6" t="s">
        <v>1337</v>
      </c>
      <c r="AYP15" s="98" t="s">
        <v>1336</v>
      </c>
      <c r="AYQ15" s="10"/>
      <c r="AYS15" s="6" t="s">
        <v>1337</v>
      </c>
      <c r="AYT15" s="98" t="s">
        <v>1336</v>
      </c>
      <c r="AYU15" s="10"/>
      <c r="AYW15" s="6" t="s">
        <v>1337</v>
      </c>
      <c r="AYX15" s="98" t="s">
        <v>1336</v>
      </c>
      <c r="AYY15" s="10"/>
      <c r="AZA15" s="6" t="s">
        <v>1337</v>
      </c>
      <c r="AZB15" s="98" t="s">
        <v>1336</v>
      </c>
      <c r="AZC15" s="10"/>
      <c r="AZE15" s="6" t="s">
        <v>1337</v>
      </c>
      <c r="AZF15" s="98" t="s">
        <v>1336</v>
      </c>
      <c r="AZG15" s="10"/>
      <c r="AZI15" s="6" t="s">
        <v>1337</v>
      </c>
      <c r="AZJ15" s="98" t="s">
        <v>1336</v>
      </c>
      <c r="AZK15" s="10"/>
      <c r="AZM15" s="6" t="s">
        <v>1337</v>
      </c>
      <c r="AZN15" s="98" t="s">
        <v>1336</v>
      </c>
      <c r="AZO15" s="10"/>
      <c r="AZQ15" s="6" t="s">
        <v>1337</v>
      </c>
      <c r="AZR15" s="98" t="s">
        <v>1336</v>
      </c>
      <c r="AZS15" s="10"/>
      <c r="AZU15" s="6" t="s">
        <v>1337</v>
      </c>
      <c r="AZV15" s="98" t="s">
        <v>1336</v>
      </c>
      <c r="AZW15" s="10"/>
      <c r="AZY15" s="6" t="s">
        <v>1337</v>
      </c>
      <c r="AZZ15" s="98" t="s">
        <v>1336</v>
      </c>
      <c r="BAA15" s="10"/>
      <c r="BAC15" s="6" t="s">
        <v>1337</v>
      </c>
      <c r="BAD15" s="98" t="s">
        <v>1336</v>
      </c>
      <c r="BAE15" s="10"/>
      <c r="BAG15" s="6" t="s">
        <v>1337</v>
      </c>
      <c r="BAH15" s="98" t="s">
        <v>1336</v>
      </c>
      <c r="BAI15" s="10"/>
      <c r="BAK15" s="6" t="s">
        <v>1337</v>
      </c>
      <c r="BAL15" s="98" t="s">
        <v>1336</v>
      </c>
      <c r="BAM15" s="10"/>
      <c r="BAO15" s="6" t="s">
        <v>1337</v>
      </c>
      <c r="BAP15" s="98" t="s">
        <v>1336</v>
      </c>
      <c r="BAQ15" s="10"/>
      <c r="BAS15" s="6" t="s">
        <v>1337</v>
      </c>
      <c r="BAT15" s="98" t="s">
        <v>1336</v>
      </c>
      <c r="BAU15" s="10"/>
      <c r="BAW15" s="6" t="s">
        <v>1337</v>
      </c>
      <c r="BAX15" s="98" t="s">
        <v>1336</v>
      </c>
      <c r="BAY15" s="10"/>
      <c r="BBA15" s="6" t="s">
        <v>1337</v>
      </c>
      <c r="BBB15" s="98" t="s">
        <v>1336</v>
      </c>
      <c r="BBC15" s="10"/>
      <c r="BBE15" s="6" t="s">
        <v>1337</v>
      </c>
      <c r="BBF15" s="98" t="s">
        <v>1336</v>
      </c>
      <c r="BBG15" s="10"/>
      <c r="BBI15" s="6" t="s">
        <v>1337</v>
      </c>
      <c r="BBJ15" s="98" t="s">
        <v>1336</v>
      </c>
      <c r="BBK15" s="10"/>
      <c r="BBM15" s="6" t="s">
        <v>1337</v>
      </c>
      <c r="BBN15" s="98" t="s">
        <v>1336</v>
      </c>
      <c r="BBO15" s="10"/>
      <c r="BBQ15" s="6" t="s">
        <v>1337</v>
      </c>
      <c r="BBR15" s="98" t="s">
        <v>1336</v>
      </c>
      <c r="BBS15" s="10"/>
      <c r="BBU15" s="6" t="s">
        <v>1337</v>
      </c>
      <c r="BBV15" s="98" t="s">
        <v>1336</v>
      </c>
      <c r="BBW15" s="10"/>
      <c r="BBY15" s="6" t="s">
        <v>1337</v>
      </c>
      <c r="BBZ15" s="98" t="s">
        <v>1336</v>
      </c>
      <c r="BCA15" s="10"/>
      <c r="BCC15" s="6" t="s">
        <v>1337</v>
      </c>
      <c r="BCD15" s="98" t="s">
        <v>1336</v>
      </c>
      <c r="BCE15" s="10"/>
      <c r="BCG15" s="6" t="s">
        <v>1337</v>
      </c>
      <c r="BCH15" s="98" t="s">
        <v>1336</v>
      </c>
      <c r="BCI15" s="10"/>
      <c r="BCK15" s="6" t="s">
        <v>1337</v>
      </c>
      <c r="BCL15" s="98" t="s">
        <v>1336</v>
      </c>
      <c r="BCM15" s="10"/>
      <c r="BCO15" s="6" t="s">
        <v>1337</v>
      </c>
      <c r="BCP15" s="98" t="s">
        <v>1336</v>
      </c>
      <c r="BCQ15" s="10"/>
      <c r="BCS15" s="6" t="s">
        <v>1337</v>
      </c>
      <c r="BCT15" s="98" t="s">
        <v>1336</v>
      </c>
      <c r="BCU15" s="10"/>
      <c r="BCW15" s="6" t="s">
        <v>1337</v>
      </c>
      <c r="BCX15" s="98" t="s">
        <v>1336</v>
      </c>
      <c r="BCY15" s="10"/>
      <c r="BDA15" s="6" t="s">
        <v>1337</v>
      </c>
      <c r="BDB15" s="98" t="s">
        <v>1336</v>
      </c>
      <c r="BDC15" s="10"/>
      <c r="BDE15" s="6" t="s">
        <v>1337</v>
      </c>
      <c r="BDF15" s="98" t="s">
        <v>1336</v>
      </c>
      <c r="BDG15" s="10"/>
      <c r="BDI15" s="6" t="s">
        <v>1337</v>
      </c>
      <c r="BDJ15" s="98" t="s">
        <v>1336</v>
      </c>
      <c r="BDK15" s="10"/>
      <c r="BDM15" s="6" t="s">
        <v>1337</v>
      </c>
      <c r="BDN15" s="98" t="s">
        <v>1336</v>
      </c>
      <c r="BDO15" s="10"/>
      <c r="BDQ15" s="6" t="s">
        <v>1337</v>
      </c>
      <c r="BDR15" s="98" t="s">
        <v>1336</v>
      </c>
      <c r="BDS15" s="10"/>
      <c r="BDU15" s="6" t="s">
        <v>1337</v>
      </c>
      <c r="BDV15" s="98" t="s">
        <v>1336</v>
      </c>
      <c r="BDW15" s="10"/>
      <c r="BDY15" s="6" t="s">
        <v>1337</v>
      </c>
      <c r="BDZ15" s="98" t="s">
        <v>1336</v>
      </c>
      <c r="BEA15" s="10"/>
      <c r="BEC15" s="6" t="s">
        <v>1337</v>
      </c>
      <c r="BED15" s="98" t="s">
        <v>1336</v>
      </c>
      <c r="BEE15" s="10"/>
      <c r="BEG15" s="6" t="s">
        <v>1337</v>
      </c>
      <c r="BEH15" s="98" t="s">
        <v>1336</v>
      </c>
      <c r="BEI15" s="10"/>
      <c r="BEK15" s="6" t="s">
        <v>1337</v>
      </c>
      <c r="BEL15" s="98" t="s">
        <v>1336</v>
      </c>
      <c r="BEM15" s="10"/>
      <c r="BEO15" s="6" t="s">
        <v>1337</v>
      </c>
      <c r="BEP15" s="98" t="s">
        <v>1336</v>
      </c>
      <c r="BEQ15" s="10"/>
      <c r="BES15" s="6" t="s">
        <v>1337</v>
      </c>
      <c r="BET15" s="98" t="s">
        <v>1336</v>
      </c>
      <c r="BEU15" s="10"/>
      <c r="BEW15" s="6" t="s">
        <v>1337</v>
      </c>
      <c r="BEX15" s="98" t="s">
        <v>1336</v>
      </c>
      <c r="BEY15" s="10"/>
      <c r="BFA15" s="6" t="s">
        <v>1337</v>
      </c>
      <c r="BFB15" s="98" t="s">
        <v>1336</v>
      </c>
      <c r="BFC15" s="10"/>
      <c r="BFE15" s="6" t="s">
        <v>1337</v>
      </c>
      <c r="BFF15" s="98" t="s">
        <v>1336</v>
      </c>
      <c r="BFG15" s="10"/>
      <c r="BFI15" s="6" t="s">
        <v>1337</v>
      </c>
      <c r="BFJ15" s="98" t="s">
        <v>1336</v>
      </c>
      <c r="BFK15" s="10"/>
      <c r="BFM15" s="6" t="s">
        <v>1337</v>
      </c>
      <c r="BFN15" s="98" t="s">
        <v>1336</v>
      </c>
      <c r="BFO15" s="10"/>
      <c r="BFQ15" s="6" t="s">
        <v>1337</v>
      </c>
      <c r="BFR15" s="98" t="s">
        <v>1336</v>
      </c>
      <c r="BFS15" s="10"/>
      <c r="BFU15" s="6" t="s">
        <v>1337</v>
      </c>
      <c r="BFV15" s="98" t="s">
        <v>1336</v>
      </c>
      <c r="BFW15" s="10"/>
      <c r="BFY15" s="6" t="s">
        <v>1337</v>
      </c>
      <c r="BFZ15" s="98" t="s">
        <v>1336</v>
      </c>
      <c r="BGA15" s="10"/>
      <c r="BGC15" s="6" t="s">
        <v>1337</v>
      </c>
      <c r="BGD15" s="98" t="s">
        <v>1336</v>
      </c>
      <c r="BGE15" s="10"/>
      <c r="BGG15" s="6" t="s">
        <v>1337</v>
      </c>
      <c r="BGH15" s="98" t="s">
        <v>1336</v>
      </c>
      <c r="BGI15" s="10"/>
      <c r="BGK15" s="6" t="s">
        <v>1337</v>
      </c>
      <c r="BGL15" s="98" t="s">
        <v>1336</v>
      </c>
      <c r="BGM15" s="10"/>
      <c r="BGO15" s="6" t="s">
        <v>1337</v>
      </c>
      <c r="BGP15" s="98" t="s">
        <v>1336</v>
      </c>
      <c r="BGQ15" s="10"/>
      <c r="BGS15" s="6" t="s">
        <v>1337</v>
      </c>
      <c r="BGT15" s="98" t="s">
        <v>1336</v>
      </c>
      <c r="BGU15" s="10"/>
      <c r="BGW15" s="6" t="s">
        <v>1337</v>
      </c>
      <c r="BGX15" s="98" t="s">
        <v>1336</v>
      </c>
      <c r="BGY15" s="10"/>
      <c r="BHA15" s="6" t="s">
        <v>1337</v>
      </c>
      <c r="BHB15" s="98" t="s">
        <v>1336</v>
      </c>
      <c r="BHC15" s="10"/>
      <c r="BHE15" s="6" t="s">
        <v>1337</v>
      </c>
      <c r="BHF15" s="98" t="s">
        <v>1336</v>
      </c>
      <c r="BHG15" s="10"/>
      <c r="BHI15" s="6" t="s">
        <v>1337</v>
      </c>
      <c r="BHJ15" s="98" t="s">
        <v>1336</v>
      </c>
      <c r="BHK15" s="10"/>
      <c r="BHM15" s="6" t="s">
        <v>1337</v>
      </c>
      <c r="BHN15" s="98" t="s">
        <v>1336</v>
      </c>
      <c r="BHO15" s="10"/>
      <c r="BHQ15" s="6" t="s">
        <v>1337</v>
      </c>
      <c r="BHR15" s="98" t="s">
        <v>1336</v>
      </c>
      <c r="BHS15" s="10"/>
      <c r="BHU15" s="6" t="s">
        <v>1337</v>
      </c>
      <c r="BHV15" s="98" t="s">
        <v>1336</v>
      </c>
      <c r="BHW15" s="10"/>
      <c r="BHY15" s="6" t="s">
        <v>1337</v>
      </c>
      <c r="BHZ15" s="98" t="s">
        <v>1336</v>
      </c>
      <c r="BIA15" s="10"/>
      <c r="BIC15" s="6" t="s">
        <v>1337</v>
      </c>
      <c r="BID15" s="98" t="s">
        <v>1336</v>
      </c>
      <c r="BIE15" s="10"/>
      <c r="BIG15" s="6" t="s">
        <v>1337</v>
      </c>
      <c r="BIH15" s="98" t="s">
        <v>1336</v>
      </c>
      <c r="BII15" s="10"/>
      <c r="BIK15" s="6" t="s">
        <v>1337</v>
      </c>
      <c r="BIL15" s="98" t="s">
        <v>1336</v>
      </c>
      <c r="BIM15" s="10"/>
      <c r="BIO15" s="6" t="s">
        <v>1337</v>
      </c>
      <c r="BIP15" s="98" t="s">
        <v>1336</v>
      </c>
      <c r="BIQ15" s="10"/>
      <c r="BIS15" s="6" t="s">
        <v>1337</v>
      </c>
      <c r="BIT15" s="98" t="s">
        <v>1336</v>
      </c>
      <c r="BIU15" s="10"/>
      <c r="BIW15" s="6" t="s">
        <v>1337</v>
      </c>
      <c r="BIX15" s="98" t="s">
        <v>1336</v>
      </c>
      <c r="BIY15" s="10"/>
      <c r="BJA15" s="6" t="s">
        <v>1337</v>
      </c>
      <c r="BJB15" s="98" t="s">
        <v>1336</v>
      </c>
      <c r="BJC15" s="10"/>
      <c r="BJE15" s="6" t="s">
        <v>1337</v>
      </c>
      <c r="BJF15" s="98" t="s">
        <v>1336</v>
      </c>
      <c r="BJG15" s="10"/>
      <c r="BJI15" s="6" t="s">
        <v>1337</v>
      </c>
      <c r="BJJ15" s="98" t="s">
        <v>1336</v>
      </c>
      <c r="BJK15" s="10"/>
      <c r="BJM15" s="6" t="s">
        <v>1337</v>
      </c>
      <c r="BJN15" s="98" t="s">
        <v>1336</v>
      </c>
      <c r="BJO15" s="10"/>
      <c r="BJQ15" s="6" t="s">
        <v>1337</v>
      </c>
      <c r="BJR15" s="98" t="s">
        <v>1336</v>
      </c>
      <c r="BJS15" s="10"/>
      <c r="BJU15" s="6" t="s">
        <v>1337</v>
      </c>
      <c r="BJV15" s="98" t="s">
        <v>1336</v>
      </c>
      <c r="BJW15" s="10"/>
      <c r="BJY15" s="6" t="s">
        <v>1337</v>
      </c>
      <c r="BJZ15" s="98" t="s">
        <v>1336</v>
      </c>
      <c r="BKA15" s="10"/>
      <c r="BKC15" s="6" t="s">
        <v>1337</v>
      </c>
      <c r="BKD15" s="98" t="s">
        <v>1336</v>
      </c>
      <c r="BKE15" s="10"/>
      <c r="BKG15" s="6" t="s">
        <v>1337</v>
      </c>
      <c r="BKH15" s="98" t="s">
        <v>1336</v>
      </c>
      <c r="BKI15" s="10"/>
      <c r="BKK15" s="6" t="s">
        <v>1337</v>
      </c>
      <c r="BKL15" s="98" t="s">
        <v>1336</v>
      </c>
      <c r="BKM15" s="10"/>
      <c r="BKO15" s="6" t="s">
        <v>1337</v>
      </c>
      <c r="BKP15" s="98" t="s">
        <v>1336</v>
      </c>
      <c r="BKQ15" s="10"/>
      <c r="BKS15" s="6" t="s">
        <v>1337</v>
      </c>
      <c r="BKT15" s="98" t="s">
        <v>1336</v>
      </c>
      <c r="BKU15" s="10"/>
      <c r="BKW15" s="6" t="s">
        <v>1337</v>
      </c>
      <c r="BKX15" s="98" t="s">
        <v>1336</v>
      </c>
      <c r="BKY15" s="10"/>
      <c r="BLA15" s="6" t="s">
        <v>1337</v>
      </c>
      <c r="BLB15" s="98" t="s">
        <v>1336</v>
      </c>
      <c r="BLC15" s="10"/>
      <c r="BLE15" s="6" t="s">
        <v>1337</v>
      </c>
      <c r="BLF15" s="98" t="s">
        <v>1336</v>
      </c>
      <c r="BLG15" s="10"/>
      <c r="BLI15" s="6" t="s">
        <v>1337</v>
      </c>
      <c r="BLJ15" s="98" t="s">
        <v>1336</v>
      </c>
      <c r="BLK15" s="10"/>
      <c r="BLM15" s="6" t="s">
        <v>1337</v>
      </c>
      <c r="BLN15" s="98" t="s">
        <v>1336</v>
      </c>
      <c r="BLO15" s="10"/>
      <c r="BLQ15" s="6" t="s">
        <v>1337</v>
      </c>
      <c r="BLR15" s="98" t="s">
        <v>1336</v>
      </c>
      <c r="BLS15" s="10"/>
      <c r="BLU15" s="6" t="s">
        <v>1337</v>
      </c>
      <c r="BLV15" s="98" t="s">
        <v>1336</v>
      </c>
      <c r="BLW15" s="10"/>
      <c r="BLY15" s="6" t="s">
        <v>1337</v>
      </c>
      <c r="BLZ15" s="98" t="s">
        <v>1336</v>
      </c>
      <c r="BMA15" s="10"/>
      <c r="BMC15" s="6" t="s">
        <v>1337</v>
      </c>
      <c r="BMD15" s="98" t="s">
        <v>1336</v>
      </c>
      <c r="BME15" s="10"/>
      <c r="BMG15" s="6" t="s">
        <v>1337</v>
      </c>
      <c r="BMH15" s="98" t="s">
        <v>1336</v>
      </c>
      <c r="BMI15" s="10"/>
      <c r="BMK15" s="6" t="s">
        <v>1337</v>
      </c>
      <c r="BML15" s="98" t="s">
        <v>1336</v>
      </c>
      <c r="BMM15" s="10"/>
      <c r="BMO15" s="6" t="s">
        <v>1337</v>
      </c>
      <c r="BMP15" s="98" t="s">
        <v>1336</v>
      </c>
      <c r="BMQ15" s="10"/>
      <c r="BMS15" s="6" t="s">
        <v>1337</v>
      </c>
      <c r="BMT15" s="98" t="s">
        <v>1336</v>
      </c>
      <c r="BMU15" s="10"/>
      <c r="BMW15" s="6" t="s">
        <v>1337</v>
      </c>
      <c r="BMX15" s="98" t="s">
        <v>1336</v>
      </c>
      <c r="BMY15" s="10"/>
      <c r="BNA15" s="6" t="s">
        <v>1337</v>
      </c>
      <c r="BNB15" s="98" t="s">
        <v>1336</v>
      </c>
      <c r="BNC15" s="10"/>
      <c r="BNE15" s="6" t="s">
        <v>1337</v>
      </c>
      <c r="BNF15" s="98" t="s">
        <v>1336</v>
      </c>
      <c r="BNG15" s="10"/>
      <c r="BNI15" s="6" t="s">
        <v>1337</v>
      </c>
      <c r="BNJ15" s="98" t="s">
        <v>1336</v>
      </c>
      <c r="BNK15" s="10"/>
      <c r="BNM15" s="6" t="s">
        <v>1337</v>
      </c>
      <c r="BNN15" s="98" t="s">
        <v>1336</v>
      </c>
      <c r="BNO15" s="10"/>
      <c r="BNQ15" s="6" t="s">
        <v>1337</v>
      </c>
      <c r="BNR15" s="98" t="s">
        <v>1336</v>
      </c>
      <c r="BNS15" s="10"/>
      <c r="BNU15" s="6" t="s">
        <v>1337</v>
      </c>
      <c r="BNV15" s="98" t="s">
        <v>1336</v>
      </c>
      <c r="BNW15" s="10"/>
      <c r="BNY15" s="6" t="s">
        <v>1337</v>
      </c>
      <c r="BNZ15" s="98" t="s">
        <v>1336</v>
      </c>
      <c r="BOA15" s="10"/>
      <c r="BOC15" s="6" t="s">
        <v>1337</v>
      </c>
      <c r="BOD15" s="98" t="s">
        <v>1336</v>
      </c>
      <c r="BOE15" s="10"/>
      <c r="BOG15" s="6" t="s">
        <v>1337</v>
      </c>
      <c r="BOH15" s="98" t="s">
        <v>1336</v>
      </c>
      <c r="BOI15" s="10"/>
      <c r="BOK15" s="6" t="s">
        <v>1337</v>
      </c>
      <c r="BOL15" s="98" t="s">
        <v>1336</v>
      </c>
      <c r="BOM15" s="10"/>
      <c r="BOO15" s="6" t="s">
        <v>1337</v>
      </c>
      <c r="BOP15" s="98" t="s">
        <v>1336</v>
      </c>
      <c r="BOQ15" s="10"/>
      <c r="BOS15" s="6" t="s">
        <v>1337</v>
      </c>
      <c r="BOT15" s="98" t="s">
        <v>1336</v>
      </c>
      <c r="BOU15" s="10"/>
      <c r="BOW15" s="6" t="s">
        <v>1337</v>
      </c>
      <c r="BOX15" s="98" t="s">
        <v>1336</v>
      </c>
      <c r="BOY15" s="10"/>
      <c r="BPA15" s="6" t="s">
        <v>1337</v>
      </c>
      <c r="BPB15" s="98" t="s">
        <v>1336</v>
      </c>
      <c r="BPC15" s="10"/>
      <c r="BPE15" s="6" t="s">
        <v>1337</v>
      </c>
      <c r="BPF15" s="98" t="s">
        <v>1336</v>
      </c>
      <c r="BPG15" s="10"/>
      <c r="BPI15" s="6" t="s">
        <v>1337</v>
      </c>
      <c r="BPJ15" s="98" t="s">
        <v>1336</v>
      </c>
      <c r="BPK15" s="10"/>
      <c r="BPM15" s="6" t="s">
        <v>1337</v>
      </c>
      <c r="BPN15" s="98" t="s">
        <v>1336</v>
      </c>
      <c r="BPO15" s="10"/>
      <c r="BPQ15" s="6" t="s">
        <v>1337</v>
      </c>
      <c r="BPR15" s="98" t="s">
        <v>1336</v>
      </c>
      <c r="BPS15" s="10"/>
      <c r="BPU15" s="6" t="s">
        <v>1337</v>
      </c>
      <c r="BPV15" s="98" t="s">
        <v>1336</v>
      </c>
      <c r="BPW15" s="10"/>
      <c r="BPY15" s="6" t="s">
        <v>1337</v>
      </c>
      <c r="BPZ15" s="98" t="s">
        <v>1336</v>
      </c>
      <c r="BQA15" s="10"/>
      <c r="BQC15" s="6" t="s">
        <v>1337</v>
      </c>
      <c r="BQD15" s="98" t="s">
        <v>1336</v>
      </c>
      <c r="BQE15" s="10"/>
      <c r="BQG15" s="6" t="s">
        <v>1337</v>
      </c>
      <c r="BQH15" s="98" t="s">
        <v>1336</v>
      </c>
      <c r="BQI15" s="10"/>
      <c r="BQK15" s="6" t="s">
        <v>1337</v>
      </c>
      <c r="BQL15" s="98" t="s">
        <v>1336</v>
      </c>
      <c r="BQM15" s="10"/>
      <c r="BQO15" s="6" t="s">
        <v>1337</v>
      </c>
      <c r="BQP15" s="98" t="s">
        <v>1336</v>
      </c>
      <c r="BQQ15" s="10"/>
      <c r="BQS15" s="6" t="s">
        <v>1337</v>
      </c>
      <c r="BQT15" s="98" t="s">
        <v>1336</v>
      </c>
      <c r="BQU15" s="10"/>
      <c r="BQW15" s="6" t="s">
        <v>1337</v>
      </c>
      <c r="BQX15" s="98" t="s">
        <v>1336</v>
      </c>
      <c r="BQY15" s="10"/>
      <c r="BRA15" s="6" t="s">
        <v>1337</v>
      </c>
      <c r="BRB15" s="98" t="s">
        <v>1336</v>
      </c>
      <c r="BRC15" s="10"/>
      <c r="BRE15" s="6" t="s">
        <v>1337</v>
      </c>
      <c r="BRF15" s="98" t="s">
        <v>1336</v>
      </c>
      <c r="BRG15" s="10"/>
      <c r="BRI15" s="6" t="s">
        <v>1337</v>
      </c>
      <c r="BRJ15" s="98" t="s">
        <v>1336</v>
      </c>
      <c r="BRK15" s="10"/>
      <c r="BRM15" s="6" t="s">
        <v>1337</v>
      </c>
      <c r="BRN15" s="98" t="s">
        <v>1336</v>
      </c>
      <c r="BRO15" s="10"/>
      <c r="BRQ15" s="6" t="s">
        <v>1337</v>
      </c>
      <c r="BRR15" s="98" t="s">
        <v>1336</v>
      </c>
      <c r="BRS15" s="10"/>
      <c r="BRU15" s="6" t="s">
        <v>1337</v>
      </c>
      <c r="BRV15" s="98" t="s">
        <v>1336</v>
      </c>
      <c r="BRW15" s="10"/>
      <c r="BRY15" s="6" t="s">
        <v>1337</v>
      </c>
      <c r="BRZ15" s="98" t="s">
        <v>1336</v>
      </c>
      <c r="BSA15" s="10"/>
      <c r="BSC15" s="6" t="s">
        <v>1337</v>
      </c>
      <c r="BSD15" s="98" t="s">
        <v>1336</v>
      </c>
      <c r="BSE15" s="10"/>
      <c r="BSG15" s="6" t="s">
        <v>1337</v>
      </c>
      <c r="BSH15" s="98" t="s">
        <v>1336</v>
      </c>
      <c r="BSI15" s="10"/>
      <c r="BSK15" s="6" t="s">
        <v>1337</v>
      </c>
      <c r="BSL15" s="98" t="s">
        <v>1336</v>
      </c>
      <c r="BSM15" s="10"/>
      <c r="BSO15" s="6" t="s">
        <v>1337</v>
      </c>
      <c r="BSP15" s="98" t="s">
        <v>1336</v>
      </c>
      <c r="BSQ15" s="10"/>
      <c r="BSS15" s="6" t="s">
        <v>1337</v>
      </c>
      <c r="BST15" s="98" t="s">
        <v>1336</v>
      </c>
      <c r="BSU15" s="10"/>
      <c r="BSW15" s="6" t="s">
        <v>1337</v>
      </c>
      <c r="BSX15" s="98" t="s">
        <v>1336</v>
      </c>
      <c r="BSY15" s="10"/>
      <c r="BTA15" s="6" t="s">
        <v>1337</v>
      </c>
      <c r="BTB15" s="98" t="s">
        <v>1336</v>
      </c>
      <c r="BTC15" s="10"/>
      <c r="BTE15" s="6" t="s">
        <v>1337</v>
      </c>
      <c r="BTF15" s="98" t="s">
        <v>1336</v>
      </c>
      <c r="BTG15" s="10"/>
      <c r="BTI15" s="6" t="s">
        <v>1337</v>
      </c>
      <c r="BTJ15" s="98" t="s">
        <v>1336</v>
      </c>
      <c r="BTK15" s="10"/>
      <c r="BTM15" s="6" t="s">
        <v>1337</v>
      </c>
      <c r="BTN15" s="98" t="s">
        <v>1336</v>
      </c>
      <c r="BTO15" s="10"/>
      <c r="BTQ15" s="6" t="s">
        <v>1337</v>
      </c>
      <c r="BTR15" s="98" t="s">
        <v>1336</v>
      </c>
      <c r="BTS15" s="10"/>
      <c r="BTU15" s="6" t="s">
        <v>1337</v>
      </c>
      <c r="BTV15" s="98" t="s">
        <v>1336</v>
      </c>
      <c r="BTW15" s="10"/>
      <c r="BTY15" s="6" t="s">
        <v>1337</v>
      </c>
      <c r="BTZ15" s="98" t="s">
        <v>1336</v>
      </c>
      <c r="BUA15" s="10"/>
      <c r="BUC15" s="6" t="s">
        <v>1337</v>
      </c>
      <c r="BUD15" s="98" t="s">
        <v>1336</v>
      </c>
      <c r="BUE15" s="10"/>
      <c r="BUG15" s="6" t="s">
        <v>1337</v>
      </c>
      <c r="BUH15" s="98" t="s">
        <v>1336</v>
      </c>
      <c r="BUI15" s="10"/>
      <c r="BUK15" s="6" t="s">
        <v>1337</v>
      </c>
      <c r="BUL15" s="98" t="s">
        <v>1336</v>
      </c>
      <c r="BUM15" s="10"/>
      <c r="BUO15" s="6" t="s">
        <v>1337</v>
      </c>
      <c r="BUP15" s="98" t="s">
        <v>1336</v>
      </c>
      <c r="BUQ15" s="10"/>
      <c r="BUS15" s="6" t="s">
        <v>1337</v>
      </c>
      <c r="BUT15" s="98" t="s">
        <v>1336</v>
      </c>
      <c r="BUU15" s="10"/>
      <c r="BUW15" s="6" t="s">
        <v>1337</v>
      </c>
      <c r="BUX15" s="98" t="s">
        <v>1336</v>
      </c>
      <c r="BUY15" s="10"/>
      <c r="BVA15" s="6" t="s">
        <v>1337</v>
      </c>
      <c r="BVB15" s="98" t="s">
        <v>1336</v>
      </c>
      <c r="BVC15" s="10"/>
      <c r="BVE15" s="6" t="s">
        <v>1337</v>
      </c>
      <c r="BVF15" s="98" t="s">
        <v>1336</v>
      </c>
      <c r="BVG15" s="10"/>
      <c r="BVI15" s="6" t="s">
        <v>1337</v>
      </c>
      <c r="BVJ15" s="98" t="s">
        <v>1336</v>
      </c>
      <c r="BVK15" s="10"/>
      <c r="BVM15" s="6" t="s">
        <v>1337</v>
      </c>
      <c r="BVN15" s="98" t="s">
        <v>1336</v>
      </c>
      <c r="BVO15" s="10"/>
      <c r="BVQ15" s="6" t="s">
        <v>1337</v>
      </c>
      <c r="BVR15" s="98" t="s">
        <v>1336</v>
      </c>
      <c r="BVS15" s="10"/>
      <c r="BVU15" s="6" t="s">
        <v>1337</v>
      </c>
      <c r="BVV15" s="98" t="s">
        <v>1336</v>
      </c>
      <c r="BVW15" s="10"/>
      <c r="BVY15" s="6" t="s">
        <v>1337</v>
      </c>
      <c r="BVZ15" s="98" t="s">
        <v>1336</v>
      </c>
      <c r="BWA15" s="10"/>
      <c r="BWC15" s="6" t="s">
        <v>1337</v>
      </c>
      <c r="BWD15" s="98" t="s">
        <v>1336</v>
      </c>
      <c r="BWE15" s="10"/>
      <c r="BWG15" s="6" t="s">
        <v>1337</v>
      </c>
      <c r="BWH15" s="98" t="s">
        <v>1336</v>
      </c>
      <c r="BWI15" s="10"/>
      <c r="BWK15" s="6" t="s">
        <v>1337</v>
      </c>
      <c r="BWL15" s="98" t="s">
        <v>1336</v>
      </c>
      <c r="BWM15" s="10"/>
      <c r="BWO15" s="6" t="s">
        <v>1337</v>
      </c>
      <c r="BWP15" s="98" t="s">
        <v>1336</v>
      </c>
      <c r="BWQ15" s="10"/>
      <c r="BWS15" s="6" t="s">
        <v>1337</v>
      </c>
      <c r="BWT15" s="98" t="s">
        <v>1336</v>
      </c>
      <c r="BWU15" s="10"/>
      <c r="BWW15" s="6" t="s">
        <v>1337</v>
      </c>
      <c r="BWX15" s="98" t="s">
        <v>1336</v>
      </c>
      <c r="BWY15" s="10"/>
      <c r="BXA15" s="6" t="s">
        <v>1337</v>
      </c>
      <c r="BXB15" s="98" t="s">
        <v>1336</v>
      </c>
      <c r="BXC15" s="10"/>
      <c r="BXE15" s="6" t="s">
        <v>1337</v>
      </c>
      <c r="BXF15" s="98" t="s">
        <v>1336</v>
      </c>
      <c r="BXG15" s="10"/>
      <c r="BXI15" s="6" t="s">
        <v>1337</v>
      </c>
      <c r="BXJ15" s="98" t="s">
        <v>1336</v>
      </c>
      <c r="BXK15" s="10"/>
      <c r="BXM15" s="6" t="s">
        <v>1337</v>
      </c>
      <c r="BXN15" s="98" t="s">
        <v>1336</v>
      </c>
      <c r="BXO15" s="10"/>
      <c r="BXQ15" s="6" t="s">
        <v>1337</v>
      </c>
      <c r="BXR15" s="98" t="s">
        <v>1336</v>
      </c>
      <c r="BXS15" s="10"/>
      <c r="BXU15" s="6" t="s">
        <v>1337</v>
      </c>
      <c r="BXV15" s="98" t="s">
        <v>1336</v>
      </c>
      <c r="BXW15" s="10"/>
      <c r="BXY15" s="6" t="s">
        <v>1337</v>
      </c>
      <c r="BXZ15" s="98" t="s">
        <v>1336</v>
      </c>
      <c r="BYA15" s="10"/>
      <c r="BYC15" s="6" t="s">
        <v>1337</v>
      </c>
      <c r="BYD15" s="98" t="s">
        <v>1336</v>
      </c>
      <c r="BYE15" s="10"/>
      <c r="BYG15" s="6" t="s">
        <v>1337</v>
      </c>
      <c r="BYH15" s="98" t="s">
        <v>1336</v>
      </c>
      <c r="BYI15" s="10"/>
      <c r="BYK15" s="6" t="s">
        <v>1337</v>
      </c>
      <c r="BYL15" s="98" t="s">
        <v>1336</v>
      </c>
      <c r="BYM15" s="10"/>
      <c r="BYO15" s="6" t="s">
        <v>1337</v>
      </c>
      <c r="BYP15" s="98" t="s">
        <v>1336</v>
      </c>
      <c r="BYQ15" s="10"/>
      <c r="BYS15" s="6" t="s">
        <v>1337</v>
      </c>
      <c r="BYT15" s="98" t="s">
        <v>1336</v>
      </c>
      <c r="BYU15" s="10"/>
      <c r="BYW15" s="6" t="s">
        <v>1337</v>
      </c>
      <c r="BYX15" s="98" t="s">
        <v>1336</v>
      </c>
      <c r="BYY15" s="10"/>
      <c r="BZA15" s="6" t="s">
        <v>1337</v>
      </c>
      <c r="BZB15" s="98" t="s">
        <v>1336</v>
      </c>
      <c r="BZC15" s="10"/>
      <c r="BZE15" s="6" t="s">
        <v>1337</v>
      </c>
      <c r="BZF15" s="98" t="s">
        <v>1336</v>
      </c>
      <c r="BZG15" s="10"/>
      <c r="BZI15" s="6" t="s">
        <v>1337</v>
      </c>
      <c r="BZJ15" s="98" t="s">
        <v>1336</v>
      </c>
      <c r="BZK15" s="10"/>
      <c r="BZM15" s="6" t="s">
        <v>1337</v>
      </c>
      <c r="BZN15" s="98" t="s">
        <v>1336</v>
      </c>
      <c r="BZO15" s="10"/>
      <c r="BZQ15" s="6" t="s">
        <v>1337</v>
      </c>
      <c r="BZR15" s="98" t="s">
        <v>1336</v>
      </c>
      <c r="BZS15" s="10"/>
      <c r="BZU15" s="6" t="s">
        <v>1337</v>
      </c>
      <c r="BZV15" s="98" t="s">
        <v>1336</v>
      </c>
      <c r="BZW15" s="10"/>
      <c r="BZY15" s="6" t="s">
        <v>1337</v>
      </c>
      <c r="BZZ15" s="98" t="s">
        <v>1336</v>
      </c>
      <c r="CAA15" s="10"/>
      <c r="CAC15" s="6" t="s">
        <v>1337</v>
      </c>
      <c r="CAD15" s="98" t="s">
        <v>1336</v>
      </c>
      <c r="CAE15" s="10"/>
      <c r="CAG15" s="6" t="s">
        <v>1337</v>
      </c>
      <c r="CAH15" s="98" t="s">
        <v>1336</v>
      </c>
      <c r="CAI15" s="10"/>
      <c r="CAK15" s="6" t="s">
        <v>1337</v>
      </c>
      <c r="CAL15" s="98" t="s">
        <v>1336</v>
      </c>
      <c r="CAM15" s="10"/>
      <c r="CAO15" s="6" t="s">
        <v>1337</v>
      </c>
      <c r="CAP15" s="98" t="s">
        <v>1336</v>
      </c>
      <c r="CAQ15" s="10"/>
      <c r="CAS15" s="6" t="s">
        <v>1337</v>
      </c>
      <c r="CAT15" s="98" t="s">
        <v>1336</v>
      </c>
      <c r="CAU15" s="10"/>
      <c r="CAW15" s="6" t="s">
        <v>1337</v>
      </c>
      <c r="CAX15" s="98" t="s">
        <v>1336</v>
      </c>
      <c r="CAY15" s="10"/>
      <c r="CBA15" s="6" t="s">
        <v>1337</v>
      </c>
      <c r="CBB15" s="98" t="s">
        <v>1336</v>
      </c>
      <c r="CBC15" s="10"/>
      <c r="CBE15" s="6" t="s">
        <v>1337</v>
      </c>
      <c r="CBF15" s="98" t="s">
        <v>1336</v>
      </c>
      <c r="CBG15" s="10"/>
      <c r="CBI15" s="6" t="s">
        <v>1337</v>
      </c>
      <c r="CBJ15" s="98" t="s">
        <v>1336</v>
      </c>
      <c r="CBK15" s="10"/>
      <c r="CBM15" s="6" t="s">
        <v>1337</v>
      </c>
      <c r="CBN15" s="98" t="s">
        <v>1336</v>
      </c>
      <c r="CBO15" s="10"/>
      <c r="CBQ15" s="6" t="s">
        <v>1337</v>
      </c>
      <c r="CBR15" s="98" t="s">
        <v>1336</v>
      </c>
      <c r="CBS15" s="10"/>
      <c r="CBU15" s="6" t="s">
        <v>1337</v>
      </c>
      <c r="CBV15" s="98" t="s">
        <v>1336</v>
      </c>
      <c r="CBW15" s="10"/>
      <c r="CBY15" s="6" t="s">
        <v>1337</v>
      </c>
      <c r="CBZ15" s="98" t="s">
        <v>1336</v>
      </c>
      <c r="CCA15" s="10"/>
      <c r="CCC15" s="6" t="s">
        <v>1337</v>
      </c>
      <c r="CCD15" s="98" t="s">
        <v>1336</v>
      </c>
      <c r="CCE15" s="10"/>
      <c r="CCG15" s="6" t="s">
        <v>1337</v>
      </c>
      <c r="CCH15" s="98" t="s">
        <v>1336</v>
      </c>
      <c r="CCI15" s="10"/>
      <c r="CCK15" s="6" t="s">
        <v>1337</v>
      </c>
      <c r="CCL15" s="98" t="s">
        <v>1336</v>
      </c>
      <c r="CCM15" s="10"/>
      <c r="CCO15" s="6" t="s">
        <v>1337</v>
      </c>
      <c r="CCP15" s="98" t="s">
        <v>1336</v>
      </c>
      <c r="CCQ15" s="10"/>
      <c r="CCS15" s="6" t="s">
        <v>1337</v>
      </c>
      <c r="CCT15" s="98" t="s">
        <v>1336</v>
      </c>
      <c r="CCU15" s="10"/>
      <c r="CCW15" s="6" t="s">
        <v>1337</v>
      </c>
      <c r="CCX15" s="98" t="s">
        <v>1336</v>
      </c>
      <c r="CCY15" s="10"/>
      <c r="CDA15" s="6" t="s">
        <v>1337</v>
      </c>
      <c r="CDB15" s="98" t="s">
        <v>1336</v>
      </c>
      <c r="CDC15" s="10"/>
      <c r="CDE15" s="6" t="s">
        <v>1337</v>
      </c>
      <c r="CDF15" s="98" t="s">
        <v>1336</v>
      </c>
      <c r="CDG15" s="10"/>
      <c r="CDI15" s="6" t="s">
        <v>1337</v>
      </c>
      <c r="CDJ15" s="98" t="s">
        <v>1336</v>
      </c>
      <c r="CDK15" s="10"/>
      <c r="CDM15" s="6" t="s">
        <v>1337</v>
      </c>
      <c r="CDN15" s="98" t="s">
        <v>1336</v>
      </c>
      <c r="CDO15" s="10"/>
      <c r="CDQ15" s="6" t="s">
        <v>1337</v>
      </c>
      <c r="CDR15" s="98" t="s">
        <v>1336</v>
      </c>
      <c r="CDS15" s="10"/>
      <c r="CDU15" s="6" t="s">
        <v>1337</v>
      </c>
      <c r="CDV15" s="98" t="s">
        <v>1336</v>
      </c>
      <c r="CDW15" s="10"/>
      <c r="CDY15" s="6" t="s">
        <v>1337</v>
      </c>
      <c r="CDZ15" s="98" t="s">
        <v>1336</v>
      </c>
      <c r="CEA15" s="10"/>
      <c r="CEC15" s="6" t="s">
        <v>1337</v>
      </c>
      <c r="CED15" s="98" t="s">
        <v>1336</v>
      </c>
      <c r="CEE15" s="10"/>
      <c r="CEG15" s="6" t="s">
        <v>1337</v>
      </c>
      <c r="CEH15" s="98" t="s">
        <v>1336</v>
      </c>
      <c r="CEI15" s="10"/>
      <c r="CEK15" s="6" t="s">
        <v>1337</v>
      </c>
      <c r="CEL15" s="98" t="s">
        <v>1336</v>
      </c>
      <c r="CEM15" s="10"/>
      <c r="CEO15" s="6" t="s">
        <v>1337</v>
      </c>
      <c r="CEP15" s="98" t="s">
        <v>1336</v>
      </c>
      <c r="CEQ15" s="10"/>
      <c r="CES15" s="6" t="s">
        <v>1337</v>
      </c>
      <c r="CET15" s="98" t="s">
        <v>1336</v>
      </c>
      <c r="CEU15" s="10"/>
      <c r="CEW15" s="6" t="s">
        <v>1337</v>
      </c>
      <c r="CEX15" s="98" t="s">
        <v>1336</v>
      </c>
      <c r="CEY15" s="10"/>
      <c r="CFA15" s="6" t="s">
        <v>1337</v>
      </c>
      <c r="CFB15" s="98" t="s">
        <v>1336</v>
      </c>
      <c r="CFC15" s="10"/>
      <c r="CFE15" s="6" t="s">
        <v>1337</v>
      </c>
      <c r="CFF15" s="98" t="s">
        <v>1336</v>
      </c>
      <c r="CFG15" s="10"/>
      <c r="CFI15" s="6" t="s">
        <v>1337</v>
      </c>
      <c r="CFJ15" s="98" t="s">
        <v>1336</v>
      </c>
      <c r="CFK15" s="10"/>
      <c r="CFM15" s="6" t="s">
        <v>1337</v>
      </c>
      <c r="CFN15" s="98" t="s">
        <v>1336</v>
      </c>
      <c r="CFO15" s="10"/>
      <c r="CFQ15" s="6" t="s">
        <v>1337</v>
      </c>
      <c r="CFR15" s="98" t="s">
        <v>1336</v>
      </c>
      <c r="CFS15" s="10"/>
      <c r="CFU15" s="6" t="s">
        <v>1337</v>
      </c>
      <c r="CFV15" s="98" t="s">
        <v>1336</v>
      </c>
      <c r="CFW15" s="10"/>
      <c r="CFY15" s="6" t="s">
        <v>1337</v>
      </c>
      <c r="CFZ15" s="98" t="s">
        <v>1336</v>
      </c>
      <c r="CGA15" s="10"/>
      <c r="CGC15" s="6" t="s">
        <v>1337</v>
      </c>
      <c r="CGD15" s="98" t="s">
        <v>1336</v>
      </c>
      <c r="CGE15" s="10"/>
      <c r="CGG15" s="6" t="s">
        <v>1337</v>
      </c>
      <c r="CGH15" s="98" t="s">
        <v>1336</v>
      </c>
      <c r="CGI15" s="10"/>
      <c r="CGK15" s="6" t="s">
        <v>1337</v>
      </c>
      <c r="CGL15" s="98" t="s">
        <v>1336</v>
      </c>
      <c r="CGM15" s="10"/>
      <c r="CGO15" s="6" t="s">
        <v>1337</v>
      </c>
      <c r="CGP15" s="98" t="s">
        <v>1336</v>
      </c>
      <c r="CGQ15" s="10"/>
      <c r="CGS15" s="6" t="s">
        <v>1337</v>
      </c>
      <c r="CGT15" s="98" t="s">
        <v>1336</v>
      </c>
      <c r="CGU15" s="10"/>
      <c r="CGW15" s="6" t="s">
        <v>1337</v>
      </c>
      <c r="CGX15" s="98" t="s">
        <v>1336</v>
      </c>
      <c r="CGY15" s="10"/>
      <c r="CHA15" s="6" t="s">
        <v>1337</v>
      </c>
      <c r="CHB15" s="98" t="s">
        <v>1336</v>
      </c>
      <c r="CHC15" s="10"/>
      <c r="CHE15" s="6" t="s">
        <v>1337</v>
      </c>
      <c r="CHF15" s="98" t="s">
        <v>1336</v>
      </c>
      <c r="CHG15" s="10"/>
      <c r="CHI15" s="6" t="s">
        <v>1337</v>
      </c>
      <c r="CHJ15" s="98" t="s">
        <v>1336</v>
      </c>
      <c r="CHK15" s="10"/>
      <c r="CHM15" s="6" t="s">
        <v>1337</v>
      </c>
      <c r="CHN15" s="98" t="s">
        <v>1336</v>
      </c>
      <c r="CHO15" s="10"/>
      <c r="CHQ15" s="6" t="s">
        <v>1337</v>
      </c>
      <c r="CHR15" s="98" t="s">
        <v>1336</v>
      </c>
      <c r="CHS15" s="10"/>
      <c r="CHU15" s="6" t="s">
        <v>1337</v>
      </c>
      <c r="CHV15" s="98" t="s">
        <v>1336</v>
      </c>
      <c r="CHW15" s="10"/>
      <c r="CHY15" s="6" t="s">
        <v>1337</v>
      </c>
      <c r="CHZ15" s="98" t="s">
        <v>1336</v>
      </c>
      <c r="CIA15" s="10"/>
      <c r="CIC15" s="6" t="s">
        <v>1337</v>
      </c>
      <c r="CID15" s="98" t="s">
        <v>1336</v>
      </c>
      <c r="CIE15" s="10"/>
      <c r="CIG15" s="6" t="s">
        <v>1337</v>
      </c>
      <c r="CIH15" s="98" t="s">
        <v>1336</v>
      </c>
      <c r="CII15" s="10"/>
      <c r="CIK15" s="6" t="s">
        <v>1337</v>
      </c>
      <c r="CIL15" s="98" t="s">
        <v>1336</v>
      </c>
      <c r="CIM15" s="10"/>
      <c r="CIO15" s="6" t="s">
        <v>1337</v>
      </c>
      <c r="CIP15" s="98" t="s">
        <v>1336</v>
      </c>
      <c r="CIQ15" s="10"/>
      <c r="CIS15" s="6" t="s">
        <v>1337</v>
      </c>
      <c r="CIT15" s="98" t="s">
        <v>1336</v>
      </c>
      <c r="CIU15" s="10"/>
      <c r="CIW15" s="6" t="s">
        <v>1337</v>
      </c>
      <c r="CIX15" s="98" t="s">
        <v>1336</v>
      </c>
      <c r="CIY15" s="10"/>
      <c r="CJA15" s="6" t="s">
        <v>1337</v>
      </c>
      <c r="CJB15" s="98" t="s">
        <v>1336</v>
      </c>
      <c r="CJC15" s="10"/>
      <c r="CJE15" s="6" t="s">
        <v>1337</v>
      </c>
      <c r="CJF15" s="98" t="s">
        <v>1336</v>
      </c>
      <c r="CJG15" s="10"/>
      <c r="CJI15" s="6" t="s">
        <v>1337</v>
      </c>
      <c r="CJJ15" s="98" t="s">
        <v>1336</v>
      </c>
      <c r="CJK15" s="10"/>
      <c r="CJM15" s="6" t="s">
        <v>1337</v>
      </c>
      <c r="CJN15" s="98" t="s">
        <v>1336</v>
      </c>
      <c r="CJO15" s="10"/>
      <c r="CJQ15" s="6" t="s">
        <v>1337</v>
      </c>
      <c r="CJR15" s="98" t="s">
        <v>1336</v>
      </c>
      <c r="CJS15" s="10"/>
      <c r="CJU15" s="6" t="s">
        <v>1337</v>
      </c>
      <c r="CJV15" s="98" t="s">
        <v>1336</v>
      </c>
      <c r="CJW15" s="10"/>
      <c r="CJY15" s="6" t="s">
        <v>1337</v>
      </c>
      <c r="CJZ15" s="98" t="s">
        <v>1336</v>
      </c>
      <c r="CKA15" s="10"/>
      <c r="CKC15" s="6" t="s">
        <v>1337</v>
      </c>
      <c r="CKD15" s="98" t="s">
        <v>1336</v>
      </c>
      <c r="CKE15" s="10"/>
      <c r="CKG15" s="6" t="s">
        <v>1337</v>
      </c>
      <c r="CKH15" s="98" t="s">
        <v>1336</v>
      </c>
      <c r="CKI15" s="10"/>
      <c r="CKK15" s="6" t="s">
        <v>1337</v>
      </c>
      <c r="CKL15" s="98" t="s">
        <v>1336</v>
      </c>
      <c r="CKM15" s="10"/>
      <c r="CKO15" s="6" t="s">
        <v>1337</v>
      </c>
      <c r="CKP15" s="98" t="s">
        <v>1336</v>
      </c>
      <c r="CKQ15" s="10"/>
      <c r="CKS15" s="6" t="s">
        <v>1337</v>
      </c>
      <c r="CKT15" s="98" t="s">
        <v>1336</v>
      </c>
      <c r="CKU15" s="10"/>
      <c r="CKW15" s="6" t="s">
        <v>1337</v>
      </c>
      <c r="CKX15" s="98" t="s">
        <v>1336</v>
      </c>
      <c r="CKY15" s="10"/>
      <c r="CLA15" s="6" t="s">
        <v>1337</v>
      </c>
      <c r="CLB15" s="98" t="s">
        <v>1336</v>
      </c>
      <c r="CLC15" s="10"/>
      <c r="CLE15" s="6" t="s">
        <v>1337</v>
      </c>
      <c r="CLF15" s="98" t="s">
        <v>1336</v>
      </c>
      <c r="CLG15" s="10"/>
      <c r="CLI15" s="6" t="s">
        <v>1337</v>
      </c>
      <c r="CLJ15" s="98" t="s">
        <v>1336</v>
      </c>
      <c r="CLK15" s="10"/>
      <c r="CLM15" s="6" t="s">
        <v>1337</v>
      </c>
      <c r="CLN15" s="98" t="s">
        <v>1336</v>
      </c>
      <c r="CLO15" s="10"/>
      <c r="CLQ15" s="6" t="s">
        <v>1337</v>
      </c>
      <c r="CLR15" s="98" t="s">
        <v>1336</v>
      </c>
      <c r="CLS15" s="10"/>
      <c r="CLU15" s="6" t="s">
        <v>1337</v>
      </c>
      <c r="CLV15" s="98" t="s">
        <v>1336</v>
      </c>
      <c r="CLW15" s="10"/>
      <c r="CLY15" s="6" t="s">
        <v>1337</v>
      </c>
      <c r="CLZ15" s="98" t="s">
        <v>1336</v>
      </c>
      <c r="CMA15" s="10"/>
      <c r="CMC15" s="6" t="s">
        <v>1337</v>
      </c>
      <c r="CMD15" s="98" t="s">
        <v>1336</v>
      </c>
      <c r="CME15" s="10"/>
      <c r="CMG15" s="6" t="s">
        <v>1337</v>
      </c>
      <c r="CMH15" s="98" t="s">
        <v>1336</v>
      </c>
      <c r="CMI15" s="10"/>
      <c r="CMK15" s="6" t="s">
        <v>1337</v>
      </c>
      <c r="CML15" s="98" t="s">
        <v>1336</v>
      </c>
      <c r="CMM15" s="10"/>
      <c r="CMO15" s="6" t="s">
        <v>1337</v>
      </c>
      <c r="CMP15" s="98" t="s">
        <v>1336</v>
      </c>
      <c r="CMQ15" s="10"/>
      <c r="CMS15" s="6" t="s">
        <v>1337</v>
      </c>
      <c r="CMT15" s="98" t="s">
        <v>1336</v>
      </c>
      <c r="CMU15" s="10"/>
      <c r="CMW15" s="6" t="s">
        <v>1337</v>
      </c>
      <c r="CMX15" s="98" t="s">
        <v>1336</v>
      </c>
      <c r="CMY15" s="10"/>
      <c r="CNA15" s="6" t="s">
        <v>1337</v>
      </c>
      <c r="CNB15" s="98" t="s">
        <v>1336</v>
      </c>
      <c r="CNC15" s="10"/>
      <c r="CNE15" s="6" t="s">
        <v>1337</v>
      </c>
      <c r="CNF15" s="98" t="s">
        <v>1336</v>
      </c>
      <c r="CNG15" s="10"/>
      <c r="CNI15" s="6" t="s">
        <v>1337</v>
      </c>
      <c r="CNJ15" s="98" t="s">
        <v>1336</v>
      </c>
      <c r="CNK15" s="10"/>
      <c r="CNM15" s="6" t="s">
        <v>1337</v>
      </c>
      <c r="CNN15" s="98" t="s">
        <v>1336</v>
      </c>
      <c r="CNO15" s="10"/>
      <c r="CNQ15" s="6" t="s">
        <v>1337</v>
      </c>
      <c r="CNR15" s="98" t="s">
        <v>1336</v>
      </c>
      <c r="CNS15" s="10"/>
      <c r="CNU15" s="6" t="s">
        <v>1337</v>
      </c>
      <c r="CNV15" s="98" t="s">
        <v>1336</v>
      </c>
      <c r="CNW15" s="10"/>
      <c r="CNY15" s="6" t="s">
        <v>1337</v>
      </c>
      <c r="CNZ15" s="98" t="s">
        <v>1336</v>
      </c>
      <c r="COA15" s="10"/>
      <c r="COC15" s="6" t="s">
        <v>1337</v>
      </c>
      <c r="COD15" s="98" t="s">
        <v>1336</v>
      </c>
      <c r="COE15" s="10"/>
      <c r="COG15" s="6" t="s">
        <v>1337</v>
      </c>
      <c r="COH15" s="98" t="s">
        <v>1336</v>
      </c>
      <c r="COI15" s="10"/>
      <c r="COK15" s="6" t="s">
        <v>1337</v>
      </c>
      <c r="COL15" s="98" t="s">
        <v>1336</v>
      </c>
      <c r="COM15" s="10"/>
      <c r="COO15" s="6" t="s">
        <v>1337</v>
      </c>
      <c r="COP15" s="98" t="s">
        <v>1336</v>
      </c>
      <c r="COQ15" s="10"/>
      <c r="COS15" s="6" t="s">
        <v>1337</v>
      </c>
      <c r="COT15" s="98" t="s">
        <v>1336</v>
      </c>
      <c r="COU15" s="10"/>
      <c r="COW15" s="6" t="s">
        <v>1337</v>
      </c>
      <c r="COX15" s="98" t="s">
        <v>1336</v>
      </c>
      <c r="COY15" s="10"/>
      <c r="CPA15" s="6" t="s">
        <v>1337</v>
      </c>
      <c r="CPB15" s="98" t="s">
        <v>1336</v>
      </c>
      <c r="CPC15" s="10"/>
      <c r="CPE15" s="6" t="s">
        <v>1337</v>
      </c>
      <c r="CPF15" s="98" t="s">
        <v>1336</v>
      </c>
      <c r="CPG15" s="10"/>
      <c r="CPI15" s="6" t="s">
        <v>1337</v>
      </c>
      <c r="CPJ15" s="98" t="s">
        <v>1336</v>
      </c>
      <c r="CPK15" s="10"/>
      <c r="CPM15" s="6" t="s">
        <v>1337</v>
      </c>
      <c r="CPN15" s="98" t="s">
        <v>1336</v>
      </c>
      <c r="CPO15" s="10"/>
      <c r="CPQ15" s="6" t="s">
        <v>1337</v>
      </c>
      <c r="CPR15" s="98" t="s">
        <v>1336</v>
      </c>
      <c r="CPS15" s="10"/>
      <c r="CPU15" s="6" t="s">
        <v>1337</v>
      </c>
      <c r="CPV15" s="98" t="s">
        <v>1336</v>
      </c>
      <c r="CPW15" s="10"/>
      <c r="CPY15" s="6" t="s">
        <v>1337</v>
      </c>
      <c r="CPZ15" s="98" t="s">
        <v>1336</v>
      </c>
      <c r="CQA15" s="10"/>
      <c r="CQC15" s="6" t="s">
        <v>1337</v>
      </c>
      <c r="CQD15" s="98" t="s">
        <v>1336</v>
      </c>
      <c r="CQE15" s="10"/>
      <c r="CQG15" s="6" t="s">
        <v>1337</v>
      </c>
      <c r="CQH15" s="98" t="s">
        <v>1336</v>
      </c>
      <c r="CQI15" s="10"/>
      <c r="CQK15" s="6" t="s">
        <v>1337</v>
      </c>
      <c r="CQL15" s="98" t="s">
        <v>1336</v>
      </c>
      <c r="CQM15" s="10"/>
      <c r="CQO15" s="6" t="s">
        <v>1337</v>
      </c>
      <c r="CQP15" s="98" t="s">
        <v>1336</v>
      </c>
      <c r="CQQ15" s="10"/>
      <c r="CQS15" s="6" t="s">
        <v>1337</v>
      </c>
      <c r="CQT15" s="98" t="s">
        <v>1336</v>
      </c>
      <c r="CQU15" s="10"/>
      <c r="CQW15" s="6" t="s">
        <v>1337</v>
      </c>
      <c r="CQX15" s="98" t="s">
        <v>1336</v>
      </c>
      <c r="CQY15" s="10"/>
      <c r="CRA15" s="6" t="s">
        <v>1337</v>
      </c>
      <c r="CRB15" s="98" t="s">
        <v>1336</v>
      </c>
      <c r="CRC15" s="10"/>
      <c r="CRE15" s="6" t="s">
        <v>1337</v>
      </c>
      <c r="CRF15" s="98" t="s">
        <v>1336</v>
      </c>
      <c r="CRG15" s="10"/>
      <c r="CRI15" s="6" t="s">
        <v>1337</v>
      </c>
      <c r="CRJ15" s="98" t="s">
        <v>1336</v>
      </c>
      <c r="CRK15" s="10"/>
      <c r="CRM15" s="6" t="s">
        <v>1337</v>
      </c>
      <c r="CRN15" s="98" t="s">
        <v>1336</v>
      </c>
      <c r="CRO15" s="10"/>
      <c r="CRQ15" s="6" t="s">
        <v>1337</v>
      </c>
      <c r="CRR15" s="98" t="s">
        <v>1336</v>
      </c>
      <c r="CRS15" s="10"/>
      <c r="CRU15" s="6" t="s">
        <v>1337</v>
      </c>
      <c r="CRV15" s="98" t="s">
        <v>1336</v>
      </c>
      <c r="CRW15" s="10"/>
      <c r="CRY15" s="6" t="s">
        <v>1337</v>
      </c>
      <c r="CRZ15" s="98" t="s">
        <v>1336</v>
      </c>
      <c r="CSA15" s="10"/>
      <c r="CSC15" s="6" t="s">
        <v>1337</v>
      </c>
      <c r="CSD15" s="98" t="s">
        <v>1336</v>
      </c>
      <c r="CSE15" s="10"/>
      <c r="CSG15" s="6" t="s">
        <v>1337</v>
      </c>
      <c r="CSH15" s="98" t="s">
        <v>1336</v>
      </c>
      <c r="CSI15" s="10"/>
      <c r="CSK15" s="6" t="s">
        <v>1337</v>
      </c>
      <c r="CSL15" s="98" t="s">
        <v>1336</v>
      </c>
      <c r="CSM15" s="10"/>
      <c r="CSO15" s="6" t="s">
        <v>1337</v>
      </c>
      <c r="CSP15" s="98" t="s">
        <v>1336</v>
      </c>
      <c r="CSQ15" s="10"/>
      <c r="CSS15" s="6" t="s">
        <v>1337</v>
      </c>
      <c r="CST15" s="98" t="s">
        <v>1336</v>
      </c>
      <c r="CSU15" s="10"/>
      <c r="CSW15" s="6" t="s">
        <v>1337</v>
      </c>
      <c r="CSX15" s="98" t="s">
        <v>1336</v>
      </c>
      <c r="CSY15" s="10"/>
      <c r="CTA15" s="6" t="s">
        <v>1337</v>
      </c>
      <c r="CTB15" s="98" t="s">
        <v>1336</v>
      </c>
      <c r="CTC15" s="10"/>
      <c r="CTE15" s="6" t="s">
        <v>1337</v>
      </c>
      <c r="CTF15" s="98" t="s">
        <v>1336</v>
      </c>
      <c r="CTG15" s="10"/>
      <c r="CTI15" s="6" t="s">
        <v>1337</v>
      </c>
      <c r="CTJ15" s="98" t="s">
        <v>1336</v>
      </c>
      <c r="CTK15" s="10"/>
      <c r="CTM15" s="6" t="s">
        <v>1337</v>
      </c>
      <c r="CTN15" s="98" t="s">
        <v>1336</v>
      </c>
      <c r="CTO15" s="10"/>
      <c r="CTQ15" s="6" t="s">
        <v>1337</v>
      </c>
      <c r="CTR15" s="98" t="s">
        <v>1336</v>
      </c>
      <c r="CTS15" s="10"/>
      <c r="CTU15" s="6" t="s">
        <v>1337</v>
      </c>
      <c r="CTV15" s="98" t="s">
        <v>1336</v>
      </c>
      <c r="CTW15" s="10"/>
      <c r="CTY15" s="6" t="s">
        <v>1337</v>
      </c>
      <c r="CTZ15" s="98" t="s">
        <v>1336</v>
      </c>
      <c r="CUA15" s="10"/>
      <c r="CUC15" s="6" t="s">
        <v>1337</v>
      </c>
      <c r="CUD15" s="98" t="s">
        <v>1336</v>
      </c>
      <c r="CUE15" s="10"/>
      <c r="CUG15" s="6" t="s">
        <v>1337</v>
      </c>
      <c r="CUH15" s="98" t="s">
        <v>1336</v>
      </c>
      <c r="CUI15" s="10"/>
      <c r="CUK15" s="6" t="s">
        <v>1337</v>
      </c>
      <c r="CUL15" s="98" t="s">
        <v>1336</v>
      </c>
      <c r="CUM15" s="10"/>
      <c r="CUO15" s="6" t="s">
        <v>1337</v>
      </c>
      <c r="CUP15" s="98" t="s">
        <v>1336</v>
      </c>
      <c r="CUQ15" s="10"/>
      <c r="CUS15" s="6" t="s">
        <v>1337</v>
      </c>
      <c r="CUT15" s="98" t="s">
        <v>1336</v>
      </c>
      <c r="CUU15" s="10"/>
      <c r="CUW15" s="6" t="s">
        <v>1337</v>
      </c>
      <c r="CUX15" s="98" t="s">
        <v>1336</v>
      </c>
      <c r="CUY15" s="10"/>
      <c r="CVA15" s="6" t="s">
        <v>1337</v>
      </c>
      <c r="CVB15" s="98" t="s">
        <v>1336</v>
      </c>
      <c r="CVC15" s="10"/>
      <c r="CVE15" s="6" t="s">
        <v>1337</v>
      </c>
      <c r="CVF15" s="98" t="s">
        <v>1336</v>
      </c>
      <c r="CVG15" s="10"/>
      <c r="CVI15" s="6" t="s">
        <v>1337</v>
      </c>
      <c r="CVJ15" s="98" t="s">
        <v>1336</v>
      </c>
      <c r="CVK15" s="10"/>
      <c r="CVM15" s="6" t="s">
        <v>1337</v>
      </c>
      <c r="CVN15" s="98" t="s">
        <v>1336</v>
      </c>
      <c r="CVO15" s="10"/>
      <c r="CVQ15" s="6" t="s">
        <v>1337</v>
      </c>
      <c r="CVR15" s="98" t="s">
        <v>1336</v>
      </c>
      <c r="CVS15" s="10"/>
      <c r="CVU15" s="6" t="s">
        <v>1337</v>
      </c>
      <c r="CVV15" s="98" t="s">
        <v>1336</v>
      </c>
      <c r="CVW15" s="10"/>
      <c r="CVY15" s="6" t="s">
        <v>1337</v>
      </c>
      <c r="CVZ15" s="98" t="s">
        <v>1336</v>
      </c>
      <c r="CWA15" s="10"/>
      <c r="CWC15" s="6" t="s">
        <v>1337</v>
      </c>
      <c r="CWD15" s="98" t="s">
        <v>1336</v>
      </c>
      <c r="CWE15" s="10"/>
      <c r="CWG15" s="6" t="s">
        <v>1337</v>
      </c>
      <c r="CWH15" s="98" t="s">
        <v>1336</v>
      </c>
      <c r="CWI15" s="10"/>
      <c r="CWK15" s="6" t="s">
        <v>1337</v>
      </c>
      <c r="CWL15" s="98" t="s">
        <v>1336</v>
      </c>
      <c r="CWM15" s="10"/>
      <c r="CWO15" s="6" t="s">
        <v>1337</v>
      </c>
      <c r="CWP15" s="98" t="s">
        <v>1336</v>
      </c>
      <c r="CWQ15" s="10"/>
      <c r="CWS15" s="6" t="s">
        <v>1337</v>
      </c>
      <c r="CWT15" s="98" t="s">
        <v>1336</v>
      </c>
      <c r="CWU15" s="10"/>
      <c r="CWW15" s="6" t="s">
        <v>1337</v>
      </c>
      <c r="CWX15" s="98" t="s">
        <v>1336</v>
      </c>
      <c r="CWY15" s="10"/>
      <c r="CXA15" s="6" t="s">
        <v>1337</v>
      </c>
      <c r="CXB15" s="98" t="s">
        <v>1336</v>
      </c>
      <c r="CXC15" s="10"/>
      <c r="CXE15" s="6" t="s">
        <v>1337</v>
      </c>
      <c r="CXF15" s="98" t="s">
        <v>1336</v>
      </c>
      <c r="CXG15" s="10"/>
      <c r="CXI15" s="6" t="s">
        <v>1337</v>
      </c>
      <c r="CXJ15" s="98" t="s">
        <v>1336</v>
      </c>
      <c r="CXK15" s="10"/>
      <c r="CXM15" s="6" t="s">
        <v>1337</v>
      </c>
      <c r="CXN15" s="98" t="s">
        <v>1336</v>
      </c>
      <c r="CXO15" s="10"/>
      <c r="CXQ15" s="6" t="s">
        <v>1337</v>
      </c>
      <c r="CXR15" s="98" t="s">
        <v>1336</v>
      </c>
      <c r="CXS15" s="10"/>
      <c r="CXU15" s="6" t="s">
        <v>1337</v>
      </c>
      <c r="CXV15" s="98" t="s">
        <v>1336</v>
      </c>
      <c r="CXW15" s="10"/>
      <c r="CXY15" s="6" t="s">
        <v>1337</v>
      </c>
      <c r="CXZ15" s="98" t="s">
        <v>1336</v>
      </c>
      <c r="CYA15" s="10"/>
      <c r="CYC15" s="6" t="s">
        <v>1337</v>
      </c>
      <c r="CYD15" s="98" t="s">
        <v>1336</v>
      </c>
      <c r="CYE15" s="10"/>
      <c r="CYG15" s="6" t="s">
        <v>1337</v>
      </c>
      <c r="CYH15" s="98" t="s">
        <v>1336</v>
      </c>
      <c r="CYI15" s="10"/>
      <c r="CYK15" s="6" t="s">
        <v>1337</v>
      </c>
      <c r="CYL15" s="98" t="s">
        <v>1336</v>
      </c>
      <c r="CYM15" s="10"/>
      <c r="CYO15" s="6" t="s">
        <v>1337</v>
      </c>
      <c r="CYP15" s="98" t="s">
        <v>1336</v>
      </c>
      <c r="CYQ15" s="10"/>
      <c r="CYS15" s="6" t="s">
        <v>1337</v>
      </c>
      <c r="CYT15" s="98" t="s">
        <v>1336</v>
      </c>
      <c r="CYU15" s="10"/>
      <c r="CYW15" s="6" t="s">
        <v>1337</v>
      </c>
      <c r="CYX15" s="98" t="s">
        <v>1336</v>
      </c>
      <c r="CYY15" s="10"/>
      <c r="CZA15" s="6" t="s">
        <v>1337</v>
      </c>
      <c r="CZB15" s="98" t="s">
        <v>1336</v>
      </c>
      <c r="CZC15" s="10"/>
      <c r="CZE15" s="6" t="s">
        <v>1337</v>
      </c>
      <c r="CZF15" s="98" t="s">
        <v>1336</v>
      </c>
      <c r="CZG15" s="10"/>
      <c r="CZI15" s="6" t="s">
        <v>1337</v>
      </c>
      <c r="CZJ15" s="98" t="s">
        <v>1336</v>
      </c>
      <c r="CZK15" s="10"/>
      <c r="CZM15" s="6" t="s">
        <v>1337</v>
      </c>
      <c r="CZN15" s="98" t="s">
        <v>1336</v>
      </c>
      <c r="CZO15" s="10"/>
      <c r="CZQ15" s="6" t="s">
        <v>1337</v>
      </c>
      <c r="CZR15" s="98" t="s">
        <v>1336</v>
      </c>
      <c r="CZS15" s="10"/>
      <c r="CZU15" s="6" t="s">
        <v>1337</v>
      </c>
      <c r="CZV15" s="98" t="s">
        <v>1336</v>
      </c>
      <c r="CZW15" s="10"/>
      <c r="CZY15" s="6" t="s">
        <v>1337</v>
      </c>
      <c r="CZZ15" s="98" t="s">
        <v>1336</v>
      </c>
      <c r="DAA15" s="10"/>
      <c r="DAC15" s="6" t="s">
        <v>1337</v>
      </c>
      <c r="DAD15" s="98" t="s">
        <v>1336</v>
      </c>
      <c r="DAE15" s="10"/>
      <c r="DAG15" s="6" t="s">
        <v>1337</v>
      </c>
      <c r="DAH15" s="98" t="s">
        <v>1336</v>
      </c>
      <c r="DAI15" s="10"/>
      <c r="DAK15" s="6" t="s">
        <v>1337</v>
      </c>
      <c r="DAL15" s="98" t="s">
        <v>1336</v>
      </c>
      <c r="DAM15" s="10"/>
      <c r="DAO15" s="6" t="s">
        <v>1337</v>
      </c>
      <c r="DAP15" s="98" t="s">
        <v>1336</v>
      </c>
      <c r="DAQ15" s="10"/>
      <c r="DAS15" s="6" t="s">
        <v>1337</v>
      </c>
      <c r="DAT15" s="98" t="s">
        <v>1336</v>
      </c>
      <c r="DAU15" s="10"/>
      <c r="DAW15" s="6" t="s">
        <v>1337</v>
      </c>
      <c r="DAX15" s="98" t="s">
        <v>1336</v>
      </c>
      <c r="DAY15" s="10"/>
      <c r="DBA15" s="6" t="s">
        <v>1337</v>
      </c>
      <c r="DBB15" s="98" t="s">
        <v>1336</v>
      </c>
      <c r="DBC15" s="10"/>
      <c r="DBE15" s="6" t="s">
        <v>1337</v>
      </c>
      <c r="DBF15" s="98" t="s">
        <v>1336</v>
      </c>
      <c r="DBG15" s="10"/>
      <c r="DBI15" s="6" t="s">
        <v>1337</v>
      </c>
      <c r="DBJ15" s="98" t="s">
        <v>1336</v>
      </c>
      <c r="DBK15" s="10"/>
      <c r="DBM15" s="6" t="s">
        <v>1337</v>
      </c>
      <c r="DBN15" s="98" t="s">
        <v>1336</v>
      </c>
      <c r="DBO15" s="10"/>
      <c r="DBQ15" s="6" t="s">
        <v>1337</v>
      </c>
      <c r="DBR15" s="98" t="s">
        <v>1336</v>
      </c>
      <c r="DBS15" s="10"/>
      <c r="DBU15" s="6" t="s">
        <v>1337</v>
      </c>
      <c r="DBV15" s="98" t="s">
        <v>1336</v>
      </c>
      <c r="DBW15" s="10"/>
      <c r="DBY15" s="6" t="s">
        <v>1337</v>
      </c>
      <c r="DBZ15" s="98" t="s">
        <v>1336</v>
      </c>
      <c r="DCA15" s="10"/>
      <c r="DCC15" s="6" t="s">
        <v>1337</v>
      </c>
      <c r="DCD15" s="98" t="s">
        <v>1336</v>
      </c>
      <c r="DCE15" s="10"/>
      <c r="DCG15" s="6" t="s">
        <v>1337</v>
      </c>
      <c r="DCH15" s="98" t="s">
        <v>1336</v>
      </c>
      <c r="DCI15" s="10"/>
      <c r="DCK15" s="6" t="s">
        <v>1337</v>
      </c>
      <c r="DCL15" s="98" t="s">
        <v>1336</v>
      </c>
      <c r="DCM15" s="10"/>
      <c r="DCO15" s="6" t="s">
        <v>1337</v>
      </c>
      <c r="DCP15" s="98" t="s">
        <v>1336</v>
      </c>
      <c r="DCQ15" s="10"/>
      <c r="DCS15" s="6" t="s">
        <v>1337</v>
      </c>
      <c r="DCT15" s="98" t="s">
        <v>1336</v>
      </c>
      <c r="DCU15" s="10"/>
      <c r="DCW15" s="6" t="s">
        <v>1337</v>
      </c>
      <c r="DCX15" s="98" t="s">
        <v>1336</v>
      </c>
      <c r="DCY15" s="10"/>
      <c r="DDA15" s="6" t="s">
        <v>1337</v>
      </c>
      <c r="DDB15" s="98" t="s">
        <v>1336</v>
      </c>
      <c r="DDC15" s="10"/>
      <c r="DDE15" s="6" t="s">
        <v>1337</v>
      </c>
      <c r="DDF15" s="98" t="s">
        <v>1336</v>
      </c>
      <c r="DDG15" s="10"/>
      <c r="DDI15" s="6" t="s">
        <v>1337</v>
      </c>
      <c r="DDJ15" s="98" t="s">
        <v>1336</v>
      </c>
      <c r="DDK15" s="10"/>
      <c r="DDM15" s="6" t="s">
        <v>1337</v>
      </c>
      <c r="DDN15" s="98" t="s">
        <v>1336</v>
      </c>
      <c r="DDO15" s="10"/>
      <c r="DDQ15" s="6" t="s">
        <v>1337</v>
      </c>
      <c r="DDR15" s="98" t="s">
        <v>1336</v>
      </c>
      <c r="DDS15" s="10"/>
      <c r="DDU15" s="6" t="s">
        <v>1337</v>
      </c>
      <c r="DDV15" s="98" t="s">
        <v>1336</v>
      </c>
      <c r="DDW15" s="10"/>
      <c r="DDY15" s="6" t="s">
        <v>1337</v>
      </c>
      <c r="DDZ15" s="98" t="s">
        <v>1336</v>
      </c>
      <c r="DEA15" s="10"/>
      <c r="DEC15" s="6" t="s">
        <v>1337</v>
      </c>
      <c r="DED15" s="98" t="s">
        <v>1336</v>
      </c>
      <c r="DEE15" s="10"/>
      <c r="DEG15" s="6" t="s">
        <v>1337</v>
      </c>
      <c r="DEH15" s="98" t="s">
        <v>1336</v>
      </c>
      <c r="DEI15" s="10"/>
      <c r="DEK15" s="6" t="s">
        <v>1337</v>
      </c>
      <c r="DEL15" s="98" t="s">
        <v>1336</v>
      </c>
      <c r="DEM15" s="10"/>
      <c r="DEO15" s="6" t="s">
        <v>1337</v>
      </c>
      <c r="DEP15" s="98" t="s">
        <v>1336</v>
      </c>
      <c r="DEQ15" s="10"/>
      <c r="DES15" s="6" t="s">
        <v>1337</v>
      </c>
      <c r="DET15" s="98" t="s">
        <v>1336</v>
      </c>
      <c r="DEU15" s="10"/>
      <c r="DEW15" s="6" t="s">
        <v>1337</v>
      </c>
      <c r="DEX15" s="98" t="s">
        <v>1336</v>
      </c>
      <c r="DEY15" s="10"/>
      <c r="DFA15" s="6" t="s">
        <v>1337</v>
      </c>
      <c r="DFB15" s="98" t="s">
        <v>1336</v>
      </c>
      <c r="DFC15" s="10"/>
      <c r="DFE15" s="6" t="s">
        <v>1337</v>
      </c>
      <c r="DFF15" s="98" t="s">
        <v>1336</v>
      </c>
      <c r="DFG15" s="10"/>
      <c r="DFI15" s="6" t="s">
        <v>1337</v>
      </c>
      <c r="DFJ15" s="98" t="s">
        <v>1336</v>
      </c>
      <c r="DFK15" s="10"/>
      <c r="DFM15" s="6" t="s">
        <v>1337</v>
      </c>
      <c r="DFN15" s="98" t="s">
        <v>1336</v>
      </c>
      <c r="DFO15" s="10"/>
      <c r="DFQ15" s="6" t="s">
        <v>1337</v>
      </c>
      <c r="DFR15" s="98" t="s">
        <v>1336</v>
      </c>
      <c r="DFS15" s="10"/>
      <c r="DFU15" s="6" t="s">
        <v>1337</v>
      </c>
      <c r="DFV15" s="98" t="s">
        <v>1336</v>
      </c>
      <c r="DFW15" s="10"/>
      <c r="DFY15" s="6" t="s">
        <v>1337</v>
      </c>
      <c r="DFZ15" s="98" t="s">
        <v>1336</v>
      </c>
      <c r="DGA15" s="10"/>
      <c r="DGC15" s="6" t="s">
        <v>1337</v>
      </c>
      <c r="DGD15" s="98" t="s">
        <v>1336</v>
      </c>
      <c r="DGE15" s="10"/>
      <c r="DGG15" s="6" t="s">
        <v>1337</v>
      </c>
      <c r="DGH15" s="98" t="s">
        <v>1336</v>
      </c>
      <c r="DGI15" s="10"/>
      <c r="DGK15" s="6" t="s">
        <v>1337</v>
      </c>
      <c r="DGL15" s="98" t="s">
        <v>1336</v>
      </c>
      <c r="DGM15" s="10"/>
      <c r="DGO15" s="6" t="s">
        <v>1337</v>
      </c>
      <c r="DGP15" s="98" t="s">
        <v>1336</v>
      </c>
      <c r="DGQ15" s="10"/>
      <c r="DGS15" s="6" t="s">
        <v>1337</v>
      </c>
      <c r="DGT15" s="98" t="s">
        <v>1336</v>
      </c>
      <c r="DGU15" s="10"/>
      <c r="DGW15" s="6" t="s">
        <v>1337</v>
      </c>
      <c r="DGX15" s="98" t="s">
        <v>1336</v>
      </c>
      <c r="DGY15" s="10"/>
      <c r="DHA15" s="6" t="s">
        <v>1337</v>
      </c>
      <c r="DHB15" s="98" t="s">
        <v>1336</v>
      </c>
      <c r="DHC15" s="10"/>
      <c r="DHE15" s="6" t="s">
        <v>1337</v>
      </c>
      <c r="DHF15" s="98" t="s">
        <v>1336</v>
      </c>
      <c r="DHG15" s="10"/>
      <c r="DHI15" s="6" t="s">
        <v>1337</v>
      </c>
      <c r="DHJ15" s="98" t="s">
        <v>1336</v>
      </c>
      <c r="DHK15" s="10"/>
      <c r="DHM15" s="6" t="s">
        <v>1337</v>
      </c>
      <c r="DHN15" s="98" t="s">
        <v>1336</v>
      </c>
      <c r="DHO15" s="10"/>
      <c r="DHQ15" s="6" t="s">
        <v>1337</v>
      </c>
      <c r="DHR15" s="98" t="s">
        <v>1336</v>
      </c>
      <c r="DHS15" s="10"/>
      <c r="DHU15" s="6" t="s">
        <v>1337</v>
      </c>
      <c r="DHV15" s="98" t="s">
        <v>1336</v>
      </c>
      <c r="DHW15" s="10"/>
      <c r="DHY15" s="6" t="s">
        <v>1337</v>
      </c>
      <c r="DHZ15" s="98" t="s">
        <v>1336</v>
      </c>
      <c r="DIA15" s="10"/>
      <c r="DIC15" s="6" t="s">
        <v>1337</v>
      </c>
      <c r="DID15" s="98" t="s">
        <v>1336</v>
      </c>
      <c r="DIE15" s="10"/>
      <c r="DIG15" s="6" t="s">
        <v>1337</v>
      </c>
      <c r="DIH15" s="98" t="s">
        <v>1336</v>
      </c>
      <c r="DII15" s="10"/>
      <c r="DIK15" s="6" t="s">
        <v>1337</v>
      </c>
      <c r="DIL15" s="98" t="s">
        <v>1336</v>
      </c>
      <c r="DIM15" s="10"/>
      <c r="DIO15" s="6" t="s">
        <v>1337</v>
      </c>
      <c r="DIP15" s="98" t="s">
        <v>1336</v>
      </c>
      <c r="DIQ15" s="10"/>
      <c r="DIS15" s="6" t="s">
        <v>1337</v>
      </c>
      <c r="DIT15" s="98" t="s">
        <v>1336</v>
      </c>
      <c r="DIU15" s="10"/>
      <c r="DIW15" s="6" t="s">
        <v>1337</v>
      </c>
      <c r="DIX15" s="98" t="s">
        <v>1336</v>
      </c>
      <c r="DIY15" s="10"/>
      <c r="DJA15" s="6" t="s">
        <v>1337</v>
      </c>
      <c r="DJB15" s="98" t="s">
        <v>1336</v>
      </c>
      <c r="DJC15" s="10"/>
      <c r="DJE15" s="6" t="s">
        <v>1337</v>
      </c>
      <c r="DJF15" s="98" t="s">
        <v>1336</v>
      </c>
      <c r="DJG15" s="10"/>
      <c r="DJI15" s="6" t="s">
        <v>1337</v>
      </c>
      <c r="DJJ15" s="98" t="s">
        <v>1336</v>
      </c>
      <c r="DJK15" s="10"/>
      <c r="DJM15" s="6" t="s">
        <v>1337</v>
      </c>
      <c r="DJN15" s="98" t="s">
        <v>1336</v>
      </c>
      <c r="DJO15" s="10"/>
      <c r="DJQ15" s="6" t="s">
        <v>1337</v>
      </c>
      <c r="DJR15" s="98" t="s">
        <v>1336</v>
      </c>
      <c r="DJS15" s="10"/>
      <c r="DJU15" s="6" t="s">
        <v>1337</v>
      </c>
      <c r="DJV15" s="98" t="s">
        <v>1336</v>
      </c>
      <c r="DJW15" s="10"/>
      <c r="DJY15" s="6" t="s">
        <v>1337</v>
      </c>
      <c r="DJZ15" s="98" t="s">
        <v>1336</v>
      </c>
      <c r="DKA15" s="10"/>
      <c r="DKC15" s="6" t="s">
        <v>1337</v>
      </c>
      <c r="DKD15" s="98" t="s">
        <v>1336</v>
      </c>
      <c r="DKE15" s="10"/>
      <c r="DKG15" s="6" t="s">
        <v>1337</v>
      </c>
      <c r="DKH15" s="98" t="s">
        <v>1336</v>
      </c>
      <c r="DKI15" s="10"/>
      <c r="DKK15" s="6" t="s">
        <v>1337</v>
      </c>
      <c r="DKL15" s="98" t="s">
        <v>1336</v>
      </c>
      <c r="DKM15" s="10"/>
      <c r="DKO15" s="6" t="s">
        <v>1337</v>
      </c>
      <c r="DKP15" s="98" t="s">
        <v>1336</v>
      </c>
      <c r="DKQ15" s="10"/>
      <c r="DKS15" s="6" t="s">
        <v>1337</v>
      </c>
      <c r="DKT15" s="98" t="s">
        <v>1336</v>
      </c>
      <c r="DKU15" s="10"/>
      <c r="DKW15" s="6" t="s">
        <v>1337</v>
      </c>
      <c r="DKX15" s="98" t="s">
        <v>1336</v>
      </c>
      <c r="DKY15" s="10"/>
      <c r="DLA15" s="6" t="s">
        <v>1337</v>
      </c>
      <c r="DLB15" s="98" t="s">
        <v>1336</v>
      </c>
      <c r="DLC15" s="10"/>
      <c r="DLE15" s="6" t="s">
        <v>1337</v>
      </c>
      <c r="DLF15" s="98" t="s">
        <v>1336</v>
      </c>
      <c r="DLG15" s="10"/>
      <c r="DLI15" s="6" t="s">
        <v>1337</v>
      </c>
      <c r="DLJ15" s="98" t="s">
        <v>1336</v>
      </c>
      <c r="DLK15" s="10"/>
      <c r="DLM15" s="6" t="s">
        <v>1337</v>
      </c>
      <c r="DLN15" s="98" t="s">
        <v>1336</v>
      </c>
      <c r="DLO15" s="10"/>
      <c r="DLQ15" s="6" t="s">
        <v>1337</v>
      </c>
      <c r="DLR15" s="98" t="s">
        <v>1336</v>
      </c>
      <c r="DLS15" s="10"/>
      <c r="DLU15" s="6" t="s">
        <v>1337</v>
      </c>
      <c r="DLV15" s="98" t="s">
        <v>1336</v>
      </c>
      <c r="DLW15" s="10"/>
      <c r="DLY15" s="6" t="s">
        <v>1337</v>
      </c>
      <c r="DLZ15" s="98" t="s">
        <v>1336</v>
      </c>
      <c r="DMA15" s="10"/>
      <c r="DMC15" s="6" t="s">
        <v>1337</v>
      </c>
      <c r="DMD15" s="98" t="s">
        <v>1336</v>
      </c>
      <c r="DME15" s="10"/>
      <c r="DMG15" s="6" t="s">
        <v>1337</v>
      </c>
      <c r="DMH15" s="98" t="s">
        <v>1336</v>
      </c>
      <c r="DMI15" s="10"/>
      <c r="DMK15" s="6" t="s">
        <v>1337</v>
      </c>
      <c r="DML15" s="98" t="s">
        <v>1336</v>
      </c>
      <c r="DMM15" s="10"/>
      <c r="DMO15" s="6" t="s">
        <v>1337</v>
      </c>
      <c r="DMP15" s="98" t="s">
        <v>1336</v>
      </c>
      <c r="DMQ15" s="10"/>
      <c r="DMS15" s="6" t="s">
        <v>1337</v>
      </c>
      <c r="DMT15" s="98" t="s">
        <v>1336</v>
      </c>
      <c r="DMU15" s="10"/>
      <c r="DMW15" s="6" t="s">
        <v>1337</v>
      </c>
      <c r="DMX15" s="98" t="s">
        <v>1336</v>
      </c>
      <c r="DMY15" s="10"/>
      <c r="DNA15" s="6" t="s">
        <v>1337</v>
      </c>
      <c r="DNB15" s="98" t="s">
        <v>1336</v>
      </c>
      <c r="DNC15" s="10"/>
      <c r="DNE15" s="6" t="s">
        <v>1337</v>
      </c>
      <c r="DNF15" s="98" t="s">
        <v>1336</v>
      </c>
      <c r="DNG15" s="10"/>
      <c r="DNI15" s="6" t="s">
        <v>1337</v>
      </c>
      <c r="DNJ15" s="98" t="s">
        <v>1336</v>
      </c>
      <c r="DNK15" s="10"/>
      <c r="DNM15" s="6" t="s">
        <v>1337</v>
      </c>
      <c r="DNN15" s="98" t="s">
        <v>1336</v>
      </c>
      <c r="DNO15" s="10"/>
      <c r="DNQ15" s="6" t="s">
        <v>1337</v>
      </c>
      <c r="DNR15" s="98" t="s">
        <v>1336</v>
      </c>
      <c r="DNS15" s="10"/>
      <c r="DNU15" s="6" t="s">
        <v>1337</v>
      </c>
      <c r="DNV15" s="98" t="s">
        <v>1336</v>
      </c>
      <c r="DNW15" s="10"/>
      <c r="DNY15" s="6" t="s">
        <v>1337</v>
      </c>
      <c r="DNZ15" s="98" t="s">
        <v>1336</v>
      </c>
      <c r="DOA15" s="10"/>
      <c r="DOC15" s="6" t="s">
        <v>1337</v>
      </c>
      <c r="DOD15" s="98" t="s">
        <v>1336</v>
      </c>
      <c r="DOE15" s="10"/>
      <c r="DOG15" s="6" t="s">
        <v>1337</v>
      </c>
      <c r="DOH15" s="98" t="s">
        <v>1336</v>
      </c>
      <c r="DOI15" s="10"/>
      <c r="DOK15" s="6" t="s">
        <v>1337</v>
      </c>
      <c r="DOL15" s="98" t="s">
        <v>1336</v>
      </c>
      <c r="DOM15" s="10"/>
      <c r="DOO15" s="6" t="s">
        <v>1337</v>
      </c>
      <c r="DOP15" s="98" t="s">
        <v>1336</v>
      </c>
      <c r="DOQ15" s="10"/>
      <c r="DOS15" s="6" t="s">
        <v>1337</v>
      </c>
      <c r="DOT15" s="98" t="s">
        <v>1336</v>
      </c>
      <c r="DOU15" s="10"/>
      <c r="DOW15" s="6" t="s">
        <v>1337</v>
      </c>
      <c r="DOX15" s="98" t="s">
        <v>1336</v>
      </c>
      <c r="DOY15" s="10"/>
      <c r="DPA15" s="6" t="s">
        <v>1337</v>
      </c>
      <c r="DPB15" s="98" t="s">
        <v>1336</v>
      </c>
      <c r="DPC15" s="10"/>
      <c r="DPE15" s="6" t="s">
        <v>1337</v>
      </c>
      <c r="DPF15" s="98" t="s">
        <v>1336</v>
      </c>
      <c r="DPG15" s="10"/>
      <c r="DPI15" s="6" t="s">
        <v>1337</v>
      </c>
      <c r="DPJ15" s="98" t="s">
        <v>1336</v>
      </c>
      <c r="DPK15" s="10"/>
      <c r="DPM15" s="6" t="s">
        <v>1337</v>
      </c>
      <c r="DPN15" s="98" t="s">
        <v>1336</v>
      </c>
      <c r="DPO15" s="10"/>
      <c r="DPQ15" s="6" t="s">
        <v>1337</v>
      </c>
      <c r="DPR15" s="98" t="s">
        <v>1336</v>
      </c>
      <c r="DPS15" s="10"/>
      <c r="DPU15" s="6" t="s">
        <v>1337</v>
      </c>
      <c r="DPV15" s="98" t="s">
        <v>1336</v>
      </c>
      <c r="DPW15" s="10"/>
      <c r="DPY15" s="6" t="s">
        <v>1337</v>
      </c>
      <c r="DPZ15" s="98" t="s">
        <v>1336</v>
      </c>
      <c r="DQA15" s="10"/>
      <c r="DQC15" s="6" t="s">
        <v>1337</v>
      </c>
      <c r="DQD15" s="98" t="s">
        <v>1336</v>
      </c>
      <c r="DQE15" s="10"/>
      <c r="DQG15" s="6" t="s">
        <v>1337</v>
      </c>
      <c r="DQH15" s="98" t="s">
        <v>1336</v>
      </c>
      <c r="DQI15" s="10"/>
      <c r="DQK15" s="6" t="s">
        <v>1337</v>
      </c>
      <c r="DQL15" s="98" t="s">
        <v>1336</v>
      </c>
      <c r="DQM15" s="10"/>
      <c r="DQO15" s="6" t="s">
        <v>1337</v>
      </c>
      <c r="DQP15" s="98" t="s">
        <v>1336</v>
      </c>
      <c r="DQQ15" s="10"/>
      <c r="DQS15" s="6" t="s">
        <v>1337</v>
      </c>
      <c r="DQT15" s="98" t="s">
        <v>1336</v>
      </c>
      <c r="DQU15" s="10"/>
      <c r="DQW15" s="6" t="s">
        <v>1337</v>
      </c>
      <c r="DQX15" s="98" t="s">
        <v>1336</v>
      </c>
      <c r="DQY15" s="10"/>
      <c r="DRA15" s="6" t="s">
        <v>1337</v>
      </c>
      <c r="DRB15" s="98" t="s">
        <v>1336</v>
      </c>
      <c r="DRC15" s="10"/>
      <c r="DRE15" s="6" t="s">
        <v>1337</v>
      </c>
      <c r="DRF15" s="98" t="s">
        <v>1336</v>
      </c>
      <c r="DRG15" s="10"/>
      <c r="DRI15" s="6" t="s">
        <v>1337</v>
      </c>
      <c r="DRJ15" s="98" t="s">
        <v>1336</v>
      </c>
      <c r="DRK15" s="10"/>
      <c r="DRM15" s="6" t="s">
        <v>1337</v>
      </c>
      <c r="DRN15" s="98" t="s">
        <v>1336</v>
      </c>
      <c r="DRO15" s="10"/>
      <c r="DRQ15" s="6" t="s">
        <v>1337</v>
      </c>
      <c r="DRR15" s="98" t="s">
        <v>1336</v>
      </c>
      <c r="DRS15" s="10"/>
      <c r="DRU15" s="6" t="s">
        <v>1337</v>
      </c>
      <c r="DRV15" s="98" t="s">
        <v>1336</v>
      </c>
      <c r="DRW15" s="10"/>
      <c r="DRY15" s="6" t="s">
        <v>1337</v>
      </c>
      <c r="DRZ15" s="98" t="s">
        <v>1336</v>
      </c>
      <c r="DSA15" s="10"/>
      <c r="DSC15" s="6" t="s">
        <v>1337</v>
      </c>
      <c r="DSD15" s="98" t="s">
        <v>1336</v>
      </c>
      <c r="DSE15" s="10"/>
      <c r="DSG15" s="6" t="s">
        <v>1337</v>
      </c>
      <c r="DSH15" s="98" t="s">
        <v>1336</v>
      </c>
      <c r="DSI15" s="10"/>
      <c r="DSK15" s="6" t="s">
        <v>1337</v>
      </c>
      <c r="DSL15" s="98" t="s">
        <v>1336</v>
      </c>
      <c r="DSM15" s="10"/>
      <c r="DSO15" s="6" t="s">
        <v>1337</v>
      </c>
      <c r="DSP15" s="98" t="s">
        <v>1336</v>
      </c>
      <c r="DSQ15" s="10"/>
      <c r="DSS15" s="6" t="s">
        <v>1337</v>
      </c>
      <c r="DST15" s="98" t="s">
        <v>1336</v>
      </c>
      <c r="DSU15" s="10"/>
      <c r="DSW15" s="6" t="s">
        <v>1337</v>
      </c>
      <c r="DSX15" s="98" t="s">
        <v>1336</v>
      </c>
      <c r="DSY15" s="10"/>
      <c r="DTA15" s="6" t="s">
        <v>1337</v>
      </c>
      <c r="DTB15" s="98" t="s">
        <v>1336</v>
      </c>
      <c r="DTC15" s="10"/>
      <c r="DTE15" s="6" t="s">
        <v>1337</v>
      </c>
      <c r="DTF15" s="98" t="s">
        <v>1336</v>
      </c>
      <c r="DTG15" s="10"/>
      <c r="DTI15" s="6" t="s">
        <v>1337</v>
      </c>
      <c r="DTJ15" s="98" t="s">
        <v>1336</v>
      </c>
      <c r="DTK15" s="10"/>
      <c r="DTM15" s="6" t="s">
        <v>1337</v>
      </c>
      <c r="DTN15" s="98" t="s">
        <v>1336</v>
      </c>
      <c r="DTO15" s="10"/>
      <c r="DTQ15" s="6" t="s">
        <v>1337</v>
      </c>
      <c r="DTR15" s="98" t="s">
        <v>1336</v>
      </c>
      <c r="DTS15" s="10"/>
      <c r="DTU15" s="6" t="s">
        <v>1337</v>
      </c>
      <c r="DTV15" s="98" t="s">
        <v>1336</v>
      </c>
      <c r="DTW15" s="10"/>
      <c r="DTY15" s="6" t="s">
        <v>1337</v>
      </c>
      <c r="DTZ15" s="98" t="s">
        <v>1336</v>
      </c>
      <c r="DUA15" s="10"/>
      <c r="DUC15" s="6" t="s">
        <v>1337</v>
      </c>
      <c r="DUD15" s="98" t="s">
        <v>1336</v>
      </c>
      <c r="DUE15" s="10"/>
      <c r="DUG15" s="6" t="s">
        <v>1337</v>
      </c>
      <c r="DUH15" s="98" t="s">
        <v>1336</v>
      </c>
      <c r="DUI15" s="10"/>
      <c r="DUK15" s="6" t="s">
        <v>1337</v>
      </c>
      <c r="DUL15" s="98" t="s">
        <v>1336</v>
      </c>
      <c r="DUM15" s="10"/>
      <c r="DUO15" s="6" t="s">
        <v>1337</v>
      </c>
      <c r="DUP15" s="98" t="s">
        <v>1336</v>
      </c>
      <c r="DUQ15" s="10"/>
      <c r="DUS15" s="6" t="s">
        <v>1337</v>
      </c>
      <c r="DUT15" s="98" t="s">
        <v>1336</v>
      </c>
      <c r="DUU15" s="10"/>
      <c r="DUW15" s="6" t="s">
        <v>1337</v>
      </c>
      <c r="DUX15" s="98" t="s">
        <v>1336</v>
      </c>
      <c r="DUY15" s="10"/>
      <c r="DVA15" s="6" t="s">
        <v>1337</v>
      </c>
      <c r="DVB15" s="98" t="s">
        <v>1336</v>
      </c>
      <c r="DVC15" s="10"/>
      <c r="DVE15" s="6" t="s">
        <v>1337</v>
      </c>
      <c r="DVF15" s="98" t="s">
        <v>1336</v>
      </c>
      <c r="DVG15" s="10"/>
      <c r="DVI15" s="6" t="s">
        <v>1337</v>
      </c>
      <c r="DVJ15" s="98" t="s">
        <v>1336</v>
      </c>
      <c r="DVK15" s="10"/>
      <c r="DVM15" s="6" t="s">
        <v>1337</v>
      </c>
      <c r="DVN15" s="98" t="s">
        <v>1336</v>
      </c>
      <c r="DVO15" s="10"/>
      <c r="DVQ15" s="6" t="s">
        <v>1337</v>
      </c>
      <c r="DVR15" s="98" t="s">
        <v>1336</v>
      </c>
      <c r="DVS15" s="10"/>
      <c r="DVU15" s="6" t="s">
        <v>1337</v>
      </c>
      <c r="DVV15" s="98" t="s">
        <v>1336</v>
      </c>
      <c r="DVW15" s="10"/>
      <c r="DVY15" s="6" t="s">
        <v>1337</v>
      </c>
      <c r="DVZ15" s="98" t="s">
        <v>1336</v>
      </c>
      <c r="DWA15" s="10"/>
      <c r="DWC15" s="6" t="s">
        <v>1337</v>
      </c>
      <c r="DWD15" s="98" t="s">
        <v>1336</v>
      </c>
      <c r="DWE15" s="10"/>
      <c r="DWG15" s="6" t="s">
        <v>1337</v>
      </c>
      <c r="DWH15" s="98" t="s">
        <v>1336</v>
      </c>
      <c r="DWI15" s="10"/>
      <c r="DWK15" s="6" t="s">
        <v>1337</v>
      </c>
      <c r="DWL15" s="98" t="s">
        <v>1336</v>
      </c>
      <c r="DWM15" s="10"/>
      <c r="DWO15" s="6" t="s">
        <v>1337</v>
      </c>
      <c r="DWP15" s="98" t="s">
        <v>1336</v>
      </c>
      <c r="DWQ15" s="10"/>
      <c r="DWS15" s="6" t="s">
        <v>1337</v>
      </c>
      <c r="DWT15" s="98" t="s">
        <v>1336</v>
      </c>
      <c r="DWU15" s="10"/>
      <c r="DWW15" s="6" t="s">
        <v>1337</v>
      </c>
      <c r="DWX15" s="98" t="s">
        <v>1336</v>
      </c>
      <c r="DWY15" s="10"/>
      <c r="DXA15" s="6" t="s">
        <v>1337</v>
      </c>
      <c r="DXB15" s="98" t="s">
        <v>1336</v>
      </c>
      <c r="DXC15" s="10"/>
      <c r="DXE15" s="6" t="s">
        <v>1337</v>
      </c>
      <c r="DXF15" s="98" t="s">
        <v>1336</v>
      </c>
      <c r="DXG15" s="10"/>
      <c r="DXI15" s="6" t="s">
        <v>1337</v>
      </c>
      <c r="DXJ15" s="98" t="s">
        <v>1336</v>
      </c>
      <c r="DXK15" s="10"/>
      <c r="DXM15" s="6" t="s">
        <v>1337</v>
      </c>
      <c r="DXN15" s="98" t="s">
        <v>1336</v>
      </c>
      <c r="DXO15" s="10"/>
      <c r="DXQ15" s="6" t="s">
        <v>1337</v>
      </c>
      <c r="DXR15" s="98" t="s">
        <v>1336</v>
      </c>
      <c r="DXS15" s="10"/>
      <c r="DXU15" s="6" t="s">
        <v>1337</v>
      </c>
      <c r="DXV15" s="98" t="s">
        <v>1336</v>
      </c>
      <c r="DXW15" s="10"/>
      <c r="DXY15" s="6" t="s">
        <v>1337</v>
      </c>
      <c r="DXZ15" s="98" t="s">
        <v>1336</v>
      </c>
      <c r="DYA15" s="10"/>
      <c r="DYC15" s="6" t="s">
        <v>1337</v>
      </c>
      <c r="DYD15" s="98" t="s">
        <v>1336</v>
      </c>
      <c r="DYE15" s="10"/>
      <c r="DYG15" s="6" t="s">
        <v>1337</v>
      </c>
      <c r="DYH15" s="98" t="s">
        <v>1336</v>
      </c>
      <c r="DYI15" s="10"/>
      <c r="DYK15" s="6" t="s">
        <v>1337</v>
      </c>
      <c r="DYL15" s="98" t="s">
        <v>1336</v>
      </c>
      <c r="DYM15" s="10"/>
      <c r="DYO15" s="6" t="s">
        <v>1337</v>
      </c>
      <c r="DYP15" s="98" t="s">
        <v>1336</v>
      </c>
      <c r="DYQ15" s="10"/>
      <c r="DYS15" s="6" t="s">
        <v>1337</v>
      </c>
      <c r="DYT15" s="98" t="s">
        <v>1336</v>
      </c>
      <c r="DYU15" s="10"/>
      <c r="DYW15" s="6" t="s">
        <v>1337</v>
      </c>
      <c r="DYX15" s="98" t="s">
        <v>1336</v>
      </c>
      <c r="DYY15" s="10"/>
      <c r="DZA15" s="6" t="s">
        <v>1337</v>
      </c>
      <c r="DZB15" s="98" t="s">
        <v>1336</v>
      </c>
      <c r="DZC15" s="10"/>
      <c r="DZE15" s="6" t="s">
        <v>1337</v>
      </c>
      <c r="DZF15" s="98" t="s">
        <v>1336</v>
      </c>
      <c r="DZG15" s="10"/>
      <c r="DZI15" s="6" t="s">
        <v>1337</v>
      </c>
      <c r="DZJ15" s="98" t="s">
        <v>1336</v>
      </c>
      <c r="DZK15" s="10"/>
      <c r="DZM15" s="6" t="s">
        <v>1337</v>
      </c>
      <c r="DZN15" s="98" t="s">
        <v>1336</v>
      </c>
      <c r="DZO15" s="10"/>
      <c r="DZQ15" s="6" t="s">
        <v>1337</v>
      </c>
      <c r="DZR15" s="98" t="s">
        <v>1336</v>
      </c>
      <c r="DZS15" s="10"/>
      <c r="DZU15" s="6" t="s">
        <v>1337</v>
      </c>
      <c r="DZV15" s="98" t="s">
        <v>1336</v>
      </c>
      <c r="DZW15" s="10"/>
      <c r="DZY15" s="6" t="s">
        <v>1337</v>
      </c>
      <c r="DZZ15" s="98" t="s">
        <v>1336</v>
      </c>
      <c r="EAA15" s="10"/>
      <c r="EAC15" s="6" t="s">
        <v>1337</v>
      </c>
      <c r="EAD15" s="98" t="s">
        <v>1336</v>
      </c>
      <c r="EAE15" s="10"/>
      <c r="EAG15" s="6" t="s">
        <v>1337</v>
      </c>
      <c r="EAH15" s="98" t="s">
        <v>1336</v>
      </c>
      <c r="EAI15" s="10"/>
      <c r="EAK15" s="6" t="s">
        <v>1337</v>
      </c>
      <c r="EAL15" s="98" t="s">
        <v>1336</v>
      </c>
      <c r="EAM15" s="10"/>
      <c r="EAO15" s="6" t="s">
        <v>1337</v>
      </c>
      <c r="EAP15" s="98" t="s">
        <v>1336</v>
      </c>
      <c r="EAQ15" s="10"/>
      <c r="EAS15" s="6" t="s">
        <v>1337</v>
      </c>
      <c r="EAT15" s="98" t="s">
        <v>1336</v>
      </c>
      <c r="EAU15" s="10"/>
      <c r="EAW15" s="6" t="s">
        <v>1337</v>
      </c>
      <c r="EAX15" s="98" t="s">
        <v>1336</v>
      </c>
      <c r="EAY15" s="10"/>
      <c r="EBA15" s="6" t="s">
        <v>1337</v>
      </c>
      <c r="EBB15" s="98" t="s">
        <v>1336</v>
      </c>
      <c r="EBC15" s="10"/>
      <c r="EBE15" s="6" t="s">
        <v>1337</v>
      </c>
      <c r="EBF15" s="98" t="s">
        <v>1336</v>
      </c>
      <c r="EBG15" s="10"/>
      <c r="EBI15" s="6" t="s">
        <v>1337</v>
      </c>
      <c r="EBJ15" s="98" t="s">
        <v>1336</v>
      </c>
      <c r="EBK15" s="10"/>
      <c r="EBM15" s="6" t="s">
        <v>1337</v>
      </c>
      <c r="EBN15" s="98" t="s">
        <v>1336</v>
      </c>
      <c r="EBO15" s="10"/>
      <c r="EBQ15" s="6" t="s">
        <v>1337</v>
      </c>
      <c r="EBR15" s="98" t="s">
        <v>1336</v>
      </c>
      <c r="EBS15" s="10"/>
      <c r="EBU15" s="6" t="s">
        <v>1337</v>
      </c>
      <c r="EBV15" s="98" t="s">
        <v>1336</v>
      </c>
      <c r="EBW15" s="10"/>
      <c r="EBY15" s="6" t="s">
        <v>1337</v>
      </c>
      <c r="EBZ15" s="98" t="s">
        <v>1336</v>
      </c>
      <c r="ECA15" s="10"/>
      <c r="ECC15" s="6" t="s">
        <v>1337</v>
      </c>
      <c r="ECD15" s="98" t="s">
        <v>1336</v>
      </c>
      <c r="ECE15" s="10"/>
      <c r="ECG15" s="6" t="s">
        <v>1337</v>
      </c>
      <c r="ECH15" s="98" t="s">
        <v>1336</v>
      </c>
      <c r="ECI15" s="10"/>
      <c r="ECK15" s="6" t="s">
        <v>1337</v>
      </c>
      <c r="ECL15" s="98" t="s">
        <v>1336</v>
      </c>
      <c r="ECM15" s="10"/>
      <c r="ECO15" s="6" t="s">
        <v>1337</v>
      </c>
      <c r="ECP15" s="98" t="s">
        <v>1336</v>
      </c>
      <c r="ECQ15" s="10"/>
      <c r="ECS15" s="6" t="s">
        <v>1337</v>
      </c>
      <c r="ECT15" s="98" t="s">
        <v>1336</v>
      </c>
      <c r="ECU15" s="10"/>
      <c r="ECW15" s="6" t="s">
        <v>1337</v>
      </c>
      <c r="ECX15" s="98" t="s">
        <v>1336</v>
      </c>
      <c r="ECY15" s="10"/>
      <c r="EDA15" s="6" t="s">
        <v>1337</v>
      </c>
      <c r="EDB15" s="98" t="s">
        <v>1336</v>
      </c>
      <c r="EDC15" s="10"/>
      <c r="EDE15" s="6" t="s">
        <v>1337</v>
      </c>
      <c r="EDF15" s="98" t="s">
        <v>1336</v>
      </c>
      <c r="EDG15" s="10"/>
      <c r="EDI15" s="6" t="s">
        <v>1337</v>
      </c>
      <c r="EDJ15" s="98" t="s">
        <v>1336</v>
      </c>
      <c r="EDK15" s="10"/>
      <c r="EDM15" s="6" t="s">
        <v>1337</v>
      </c>
      <c r="EDN15" s="98" t="s">
        <v>1336</v>
      </c>
      <c r="EDO15" s="10"/>
      <c r="EDQ15" s="6" t="s">
        <v>1337</v>
      </c>
      <c r="EDR15" s="98" t="s">
        <v>1336</v>
      </c>
      <c r="EDS15" s="10"/>
      <c r="EDU15" s="6" t="s">
        <v>1337</v>
      </c>
      <c r="EDV15" s="98" t="s">
        <v>1336</v>
      </c>
      <c r="EDW15" s="10"/>
      <c r="EDY15" s="6" t="s">
        <v>1337</v>
      </c>
      <c r="EDZ15" s="98" t="s">
        <v>1336</v>
      </c>
      <c r="EEA15" s="10"/>
      <c r="EEC15" s="6" t="s">
        <v>1337</v>
      </c>
      <c r="EED15" s="98" t="s">
        <v>1336</v>
      </c>
      <c r="EEE15" s="10"/>
      <c r="EEG15" s="6" t="s">
        <v>1337</v>
      </c>
      <c r="EEH15" s="98" t="s">
        <v>1336</v>
      </c>
      <c r="EEI15" s="10"/>
      <c r="EEK15" s="6" t="s">
        <v>1337</v>
      </c>
      <c r="EEL15" s="98" t="s">
        <v>1336</v>
      </c>
      <c r="EEM15" s="10"/>
      <c r="EEO15" s="6" t="s">
        <v>1337</v>
      </c>
      <c r="EEP15" s="98" t="s">
        <v>1336</v>
      </c>
      <c r="EEQ15" s="10"/>
      <c r="EES15" s="6" t="s">
        <v>1337</v>
      </c>
      <c r="EET15" s="98" t="s">
        <v>1336</v>
      </c>
      <c r="EEU15" s="10"/>
      <c r="EEW15" s="6" t="s">
        <v>1337</v>
      </c>
      <c r="EEX15" s="98" t="s">
        <v>1336</v>
      </c>
      <c r="EEY15" s="10"/>
      <c r="EFA15" s="6" t="s">
        <v>1337</v>
      </c>
      <c r="EFB15" s="98" t="s">
        <v>1336</v>
      </c>
      <c r="EFC15" s="10"/>
      <c r="EFE15" s="6" t="s">
        <v>1337</v>
      </c>
      <c r="EFF15" s="98" t="s">
        <v>1336</v>
      </c>
      <c r="EFG15" s="10"/>
      <c r="EFI15" s="6" t="s">
        <v>1337</v>
      </c>
      <c r="EFJ15" s="98" t="s">
        <v>1336</v>
      </c>
      <c r="EFK15" s="10"/>
      <c r="EFM15" s="6" t="s">
        <v>1337</v>
      </c>
      <c r="EFN15" s="98" t="s">
        <v>1336</v>
      </c>
      <c r="EFO15" s="10"/>
      <c r="EFQ15" s="6" t="s">
        <v>1337</v>
      </c>
      <c r="EFR15" s="98" t="s">
        <v>1336</v>
      </c>
      <c r="EFS15" s="10"/>
      <c r="EFU15" s="6" t="s">
        <v>1337</v>
      </c>
      <c r="EFV15" s="98" t="s">
        <v>1336</v>
      </c>
      <c r="EFW15" s="10"/>
      <c r="EFY15" s="6" t="s">
        <v>1337</v>
      </c>
      <c r="EFZ15" s="98" t="s">
        <v>1336</v>
      </c>
      <c r="EGA15" s="10"/>
      <c r="EGC15" s="6" t="s">
        <v>1337</v>
      </c>
      <c r="EGD15" s="98" t="s">
        <v>1336</v>
      </c>
      <c r="EGE15" s="10"/>
      <c r="EGG15" s="6" t="s">
        <v>1337</v>
      </c>
      <c r="EGH15" s="98" t="s">
        <v>1336</v>
      </c>
      <c r="EGI15" s="10"/>
      <c r="EGK15" s="6" t="s">
        <v>1337</v>
      </c>
      <c r="EGL15" s="98" t="s">
        <v>1336</v>
      </c>
      <c r="EGM15" s="10"/>
      <c r="EGO15" s="6" t="s">
        <v>1337</v>
      </c>
      <c r="EGP15" s="98" t="s">
        <v>1336</v>
      </c>
      <c r="EGQ15" s="10"/>
      <c r="EGS15" s="6" t="s">
        <v>1337</v>
      </c>
      <c r="EGT15" s="98" t="s">
        <v>1336</v>
      </c>
      <c r="EGU15" s="10"/>
      <c r="EGW15" s="6" t="s">
        <v>1337</v>
      </c>
      <c r="EGX15" s="98" t="s">
        <v>1336</v>
      </c>
      <c r="EGY15" s="10"/>
      <c r="EHA15" s="6" t="s">
        <v>1337</v>
      </c>
      <c r="EHB15" s="98" t="s">
        <v>1336</v>
      </c>
      <c r="EHC15" s="10"/>
      <c r="EHE15" s="6" t="s">
        <v>1337</v>
      </c>
      <c r="EHF15" s="98" t="s">
        <v>1336</v>
      </c>
      <c r="EHG15" s="10"/>
      <c r="EHI15" s="6" t="s">
        <v>1337</v>
      </c>
      <c r="EHJ15" s="98" t="s">
        <v>1336</v>
      </c>
      <c r="EHK15" s="10"/>
      <c r="EHM15" s="6" t="s">
        <v>1337</v>
      </c>
      <c r="EHN15" s="98" t="s">
        <v>1336</v>
      </c>
      <c r="EHO15" s="10"/>
      <c r="EHQ15" s="6" t="s">
        <v>1337</v>
      </c>
      <c r="EHR15" s="98" t="s">
        <v>1336</v>
      </c>
      <c r="EHS15" s="10"/>
      <c r="EHU15" s="6" t="s">
        <v>1337</v>
      </c>
      <c r="EHV15" s="98" t="s">
        <v>1336</v>
      </c>
      <c r="EHW15" s="10"/>
      <c r="EHY15" s="6" t="s">
        <v>1337</v>
      </c>
      <c r="EHZ15" s="98" t="s">
        <v>1336</v>
      </c>
      <c r="EIA15" s="10"/>
      <c r="EIC15" s="6" t="s">
        <v>1337</v>
      </c>
      <c r="EID15" s="98" t="s">
        <v>1336</v>
      </c>
      <c r="EIE15" s="10"/>
      <c r="EIG15" s="6" t="s">
        <v>1337</v>
      </c>
      <c r="EIH15" s="98" t="s">
        <v>1336</v>
      </c>
      <c r="EII15" s="10"/>
      <c r="EIK15" s="6" t="s">
        <v>1337</v>
      </c>
      <c r="EIL15" s="98" t="s">
        <v>1336</v>
      </c>
      <c r="EIM15" s="10"/>
      <c r="EIO15" s="6" t="s">
        <v>1337</v>
      </c>
      <c r="EIP15" s="98" t="s">
        <v>1336</v>
      </c>
      <c r="EIQ15" s="10"/>
      <c r="EIS15" s="6" t="s">
        <v>1337</v>
      </c>
      <c r="EIT15" s="98" t="s">
        <v>1336</v>
      </c>
      <c r="EIU15" s="10"/>
      <c r="EIW15" s="6" t="s">
        <v>1337</v>
      </c>
      <c r="EIX15" s="98" t="s">
        <v>1336</v>
      </c>
      <c r="EIY15" s="10"/>
      <c r="EJA15" s="6" t="s">
        <v>1337</v>
      </c>
      <c r="EJB15" s="98" t="s">
        <v>1336</v>
      </c>
      <c r="EJC15" s="10"/>
      <c r="EJE15" s="6" t="s">
        <v>1337</v>
      </c>
      <c r="EJF15" s="98" t="s">
        <v>1336</v>
      </c>
      <c r="EJG15" s="10"/>
      <c r="EJI15" s="6" t="s">
        <v>1337</v>
      </c>
      <c r="EJJ15" s="98" t="s">
        <v>1336</v>
      </c>
      <c r="EJK15" s="10"/>
      <c r="EJM15" s="6" t="s">
        <v>1337</v>
      </c>
      <c r="EJN15" s="98" t="s">
        <v>1336</v>
      </c>
      <c r="EJO15" s="10"/>
      <c r="EJQ15" s="6" t="s">
        <v>1337</v>
      </c>
      <c r="EJR15" s="98" t="s">
        <v>1336</v>
      </c>
      <c r="EJS15" s="10"/>
      <c r="EJU15" s="6" t="s">
        <v>1337</v>
      </c>
      <c r="EJV15" s="98" t="s">
        <v>1336</v>
      </c>
      <c r="EJW15" s="10"/>
      <c r="EJY15" s="6" t="s">
        <v>1337</v>
      </c>
      <c r="EJZ15" s="98" t="s">
        <v>1336</v>
      </c>
      <c r="EKA15" s="10"/>
      <c r="EKC15" s="6" t="s">
        <v>1337</v>
      </c>
      <c r="EKD15" s="98" t="s">
        <v>1336</v>
      </c>
      <c r="EKE15" s="10"/>
      <c r="EKG15" s="6" t="s">
        <v>1337</v>
      </c>
      <c r="EKH15" s="98" t="s">
        <v>1336</v>
      </c>
      <c r="EKI15" s="10"/>
      <c r="EKK15" s="6" t="s">
        <v>1337</v>
      </c>
      <c r="EKL15" s="98" t="s">
        <v>1336</v>
      </c>
      <c r="EKM15" s="10"/>
      <c r="EKO15" s="6" t="s">
        <v>1337</v>
      </c>
      <c r="EKP15" s="98" t="s">
        <v>1336</v>
      </c>
      <c r="EKQ15" s="10"/>
      <c r="EKS15" s="6" t="s">
        <v>1337</v>
      </c>
      <c r="EKT15" s="98" t="s">
        <v>1336</v>
      </c>
      <c r="EKU15" s="10"/>
      <c r="EKW15" s="6" t="s">
        <v>1337</v>
      </c>
      <c r="EKX15" s="98" t="s">
        <v>1336</v>
      </c>
      <c r="EKY15" s="10"/>
      <c r="ELA15" s="6" t="s">
        <v>1337</v>
      </c>
      <c r="ELB15" s="98" t="s">
        <v>1336</v>
      </c>
      <c r="ELC15" s="10"/>
      <c r="ELE15" s="6" t="s">
        <v>1337</v>
      </c>
      <c r="ELF15" s="98" t="s">
        <v>1336</v>
      </c>
      <c r="ELG15" s="10"/>
      <c r="ELI15" s="6" t="s">
        <v>1337</v>
      </c>
      <c r="ELJ15" s="98" t="s">
        <v>1336</v>
      </c>
      <c r="ELK15" s="10"/>
      <c r="ELM15" s="6" t="s">
        <v>1337</v>
      </c>
      <c r="ELN15" s="98" t="s">
        <v>1336</v>
      </c>
      <c r="ELO15" s="10"/>
      <c r="ELQ15" s="6" t="s">
        <v>1337</v>
      </c>
      <c r="ELR15" s="98" t="s">
        <v>1336</v>
      </c>
      <c r="ELS15" s="10"/>
      <c r="ELU15" s="6" t="s">
        <v>1337</v>
      </c>
      <c r="ELV15" s="98" t="s">
        <v>1336</v>
      </c>
      <c r="ELW15" s="10"/>
      <c r="ELY15" s="6" t="s">
        <v>1337</v>
      </c>
      <c r="ELZ15" s="98" t="s">
        <v>1336</v>
      </c>
      <c r="EMA15" s="10"/>
      <c r="EMC15" s="6" t="s">
        <v>1337</v>
      </c>
      <c r="EMD15" s="98" t="s">
        <v>1336</v>
      </c>
      <c r="EME15" s="10"/>
      <c r="EMG15" s="6" t="s">
        <v>1337</v>
      </c>
      <c r="EMH15" s="98" t="s">
        <v>1336</v>
      </c>
      <c r="EMI15" s="10"/>
      <c r="EMK15" s="6" t="s">
        <v>1337</v>
      </c>
      <c r="EML15" s="98" t="s">
        <v>1336</v>
      </c>
      <c r="EMM15" s="10"/>
      <c r="EMO15" s="6" t="s">
        <v>1337</v>
      </c>
      <c r="EMP15" s="98" t="s">
        <v>1336</v>
      </c>
      <c r="EMQ15" s="10"/>
      <c r="EMS15" s="6" t="s">
        <v>1337</v>
      </c>
      <c r="EMT15" s="98" t="s">
        <v>1336</v>
      </c>
      <c r="EMU15" s="10"/>
      <c r="EMW15" s="6" t="s">
        <v>1337</v>
      </c>
      <c r="EMX15" s="98" t="s">
        <v>1336</v>
      </c>
      <c r="EMY15" s="10"/>
      <c r="ENA15" s="6" t="s">
        <v>1337</v>
      </c>
      <c r="ENB15" s="98" t="s">
        <v>1336</v>
      </c>
      <c r="ENC15" s="10"/>
      <c r="ENE15" s="6" t="s">
        <v>1337</v>
      </c>
      <c r="ENF15" s="98" t="s">
        <v>1336</v>
      </c>
      <c r="ENG15" s="10"/>
      <c r="ENI15" s="6" t="s">
        <v>1337</v>
      </c>
      <c r="ENJ15" s="98" t="s">
        <v>1336</v>
      </c>
      <c r="ENK15" s="10"/>
      <c r="ENM15" s="6" t="s">
        <v>1337</v>
      </c>
      <c r="ENN15" s="98" t="s">
        <v>1336</v>
      </c>
      <c r="ENO15" s="10"/>
      <c r="ENQ15" s="6" t="s">
        <v>1337</v>
      </c>
      <c r="ENR15" s="98" t="s">
        <v>1336</v>
      </c>
      <c r="ENS15" s="10"/>
      <c r="ENU15" s="6" t="s">
        <v>1337</v>
      </c>
      <c r="ENV15" s="98" t="s">
        <v>1336</v>
      </c>
      <c r="ENW15" s="10"/>
      <c r="ENY15" s="6" t="s">
        <v>1337</v>
      </c>
      <c r="ENZ15" s="98" t="s">
        <v>1336</v>
      </c>
      <c r="EOA15" s="10"/>
      <c r="EOC15" s="6" t="s">
        <v>1337</v>
      </c>
      <c r="EOD15" s="98" t="s">
        <v>1336</v>
      </c>
      <c r="EOE15" s="10"/>
      <c r="EOG15" s="6" t="s">
        <v>1337</v>
      </c>
      <c r="EOH15" s="98" t="s">
        <v>1336</v>
      </c>
      <c r="EOI15" s="10"/>
      <c r="EOK15" s="6" t="s">
        <v>1337</v>
      </c>
      <c r="EOL15" s="98" t="s">
        <v>1336</v>
      </c>
      <c r="EOM15" s="10"/>
      <c r="EOO15" s="6" t="s">
        <v>1337</v>
      </c>
      <c r="EOP15" s="98" t="s">
        <v>1336</v>
      </c>
      <c r="EOQ15" s="10"/>
      <c r="EOS15" s="6" t="s">
        <v>1337</v>
      </c>
      <c r="EOT15" s="98" t="s">
        <v>1336</v>
      </c>
      <c r="EOU15" s="10"/>
      <c r="EOW15" s="6" t="s">
        <v>1337</v>
      </c>
      <c r="EOX15" s="98" t="s">
        <v>1336</v>
      </c>
      <c r="EOY15" s="10"/>
      <c r="EPA15" s="6" t="s">
        <v>1337</v>
      </c>
      <c r="EPB15" s="98" t="s">
        <v>1336</v>
      </c>
      <c r="EPC15" s="10"/>
      <c r="EPE15" s="6" t="s">
        <v>1337</v>
      </c>
      <c r="EPF15" s="98" t="s">
        <v>1336</v>
      </c>
      <c r="EPG15" s="10"/>
      <c r="EPI15" s="6" t="s">
        <v>1337</v>
      </c>
      <c r="EPJ15" s="98" t="s">
        <v>1336</v>
      </c>
      <c r="EPK15" s="10"/>
      <c r="EPM15" s="6" t="s">
        <v>1337</v>
      </c>
      <c r="EPN15" s="98" t="s">
        <v>1336</v>
      </c>
      <c r="EPO15" s="10"/>
      <c r="EPQ15" s="6" t="s">
        <v>1337</v>
      </c>
      <c r="EPR15" s="98" t="s">
        <v>1336</v>
      </c>
      <c r="EPS15" s="10"/>
      <c r="EPU15" s="6" t="s">
        <v>1337</v>
      </c>
      <c r="EPV15" s="98" t="s">
        <v>1336</v>
      </c>
      <c r="EPW15" s="10"/>
      <c r="EPY15" s="6" t="s">
        <v>1337</v>
      </c>
      <c r="EPZ15" s="98" t="s">
        <v>1336</v>
      </c>
      <c r="EQA15" s="10"/>
      <c r="EQC15" s="6" t="s">
        <v>1337</v>
      </c>
      <c r="EQD15" s="98" t="s">
        <v>1336</v>
      </c>
      <c r="EQE15" s="10"/>
      <c r="EQG15" s="6" t="s">
        <v>1337</v>
      </c>
      <c r="EQH15" s="98" t="s">
        <v>1336</v>
      </c>
      <c r="EQI15" s="10"/>
      <c r="EQK15" s="6" t="s">
        <v>1337</v>
      </c>
      <c r="EQL15" s="98" t="s">
        <v>1336</v>
      </c>
      <c r="EQM15" s="10"/>
      <c r="EQO15" s="6" t="s">
        <v>1337</v>
      </c>
      <c r="EQP15" s="98" t="s">
        <v>1336</v>
      </c>
      <c r="EQQ15" s="10"/>
      <c r="EQS15" s="6" t="s">
        <v>1337</v>
      </c>
      <c r="EQT15" s="98" t="s">
        <v>1336</v>
      </c>
      <c r="EQU15" s="10"/>
      <c r="EQW15" s="6" t="s">
        <v>1337</v>
      </c>
      <c r="EQX15" s="98" t="s">
        <v>1336</v>
      </c>
      <c r="EQY15" s="10"/>
      <c r="ERA15" s="6" t="s">
        <v>1337</v>
      </c>
      <c r="ERB15" s="98" t="s">
        <v>1336</v>
      </c>
      <c r="ERC15" s="10"/>
      <c r="ERE15" s="6" t="s">
        <v>1337</v>
      </c>
      <c r="ERF15" s="98" t="s">
        <v>1336</v>
      </c>
      <c r="ERG15" s="10"/>
      <c r="ERI15" s="6" t="s">
        <v>1337</v>
      </c>
      <c r="ERJ15" s="98" t="s">
        <v>1336</v>
      </c>
      <c r="ERK15" s="10"/>
      <c r="ERM15" s="6" t="s">
        <v>1337</v>
      </c>
      <c r="ERN15" s="98" t="s">
        <v>1336</v>
      </c>
      <c r="ERO15" s="10"/>
      <c r="ERQ15" s="6" t="s">
        <v>1337</v>
      </c>
      <c r="ERR15" s="98" t="s">
        <v>1336</v>
      </c>
      <c r="ERS15" s="10"/>
      <c r="ERU15" s="6" t="s">
        <v>1337</v>
      </c>
      <c r="ERV15" s="98" t="s">
        <v>1336</v>
      </c>
      <c r="ERW15" s="10"/>
      <c r="ERY15" s="6" t="s">
        <v>1337</v>
      </c>
      <c r="ERZ15" s="98" t="s">
        <v>1336</v>
      </c>
      <c r="ESA15" s="10"/>
      <c r="ESC15" s="6" t="s">
        <v>1337</v>
      </c>
      <c r="ESD15" s="98" t="s">
        <v>1336</v>
      </c>
      <c r="ESE15" s="10"/>
      <c r="ESG15" s="6" t="s">
        <v>1337</v>
      </c>
      <c r="ESH15" s="98" t="s">
        <v>1336</v>
      </c>
      <c r="ESI15" s="10"/>
      <c r="ESK15" s="6" t="s">
        <v>1337</v>
      </c>
      <c r="ESL15" s="98" t="s">
        <v>1336</v>
      </c>
      <c r="ESM15" s="10"/>
      <c r="ESO15" s="6" t="s">
        <v>1337</v>
      </c>
      <c r="ESP15" s="98" t="s">
        <v>1336</v>
      </c>
      <c r="ESQ15" s="10"/>
      <c r="ESS15" s="6" t="s">
        <v>1337</v>
      </c>
      <c r="EST15" s="98" t="s">
        <v>1336</v>
      </c>
      <c r="ESU15" s="10"/>
      <c r="ESW15" s="6" t="s">
        <v>1337</v>
      </c>
      <c r="ESX15" s="98" t="s">
        <v>1336</v>
      </c>
      <c r="ESY15" s="10"/>
      <c r="ETA15" s="6" t="s">
        <v>1337</v>
      </c>
      <c r="ETB15" s="98" t="s">
        <v>1336</v>
      </c>
      <c r="ETC15" s="10"/>
      <c r="ETE15" s="6" t="s">
        <v>1337</v>
      </c>
      <c r="ETF15" s="98" t="s">
        <v>1336</v>
      </c>
      <c r="ETG15" s="10"/>
      <c r="ETI15" s="6" t="s">
        <v>1337</v>
      </c>
      <c r="ETJ15" s="98" t="s">
        <v>1336</v>
      </c>
      <c r="ETK15" s="10"/>
      <c r="ETM15" s="6" t="s">
        <v>1337</v>
      </c>
      <c r="ETN15" s="98" t="s">
        <v>1336</v>
      </c>
      <c r="ETO15" s="10"/>
      <c r="ETQ15" s="6" t="s">
        <v>1337</v>
      </c>
      <c r="ETR15" s="98" t="s">
        <v>1336</v>
      </c>
      <c r="ETS15" s="10"/>
      <c r="ETU15" s="6" t="s">
        <v>1337</v>
      </c>
      <c r="ETV15" s="98" t="s">
        <v>1336</v>
      </c>
      <c r="ETW15" s="10"/>
      <c r="ETY15" s="6" t="s">
        <v>1337</v>
      </c>
      <c r="ETZ15" s="98" t="s">
        <v>1336</v>
      </c>
      <c r="EUA15" s="10"/>
      <c r="EUC15" s="6" t="s">
        <v>1337</v>
      </c>
      <c r="EUD15" s="98" t="s">
        <v>1336</v>
      </c>
      <c r="EUE15" s="10"/>
      <c r="EUG15" s="6" t="s">
        <v>1337</v>
      </c>
      <c r="EUH15" s="98" t="s">
        <v>1336</v>
      </c>
      <c r="EUI15" s="10"/>
      <c r="EUK15" s="6" t="s">
        <v>1337</v>
      </c>
      <c r="EUL15" s="98" t="s">
        <v>1336</v>
      </c>
      <c r="EUM15" s="10"/>
      <c r="EUO15" s="6" t="s">
        <v>1337</v>
      </c>
      <c r="EUP15" s="98" t="s">
        <v>1336</v>
      </c>
      <c r="EUQ15" s="10"/>
      <c r="EUS15" s="6" t="s">
        <v>1337</v>
      </c>
      <c r="EUT15" s="98" t="s">
        <v>1336</v>
      </c>
      <c r="EUU15" s="10"/>
      <c r="EUW15" s="6" t="s">
        <v>1337</v>
      </c>
      <c r="EUX15" s="98" t="s">
        <v>1336</v>
      </c>
      <c r="EUY15" s="10"/>
      <c r="EVA15" s="6" t="s">
        <v>1337</v>
      </c>
      <c r="EVB15" s="98" t="s">
        <v>1336</v>
      </c>
      <c r="EVC15" s="10"/>
      <c r="EVE15" s="6" t="s">
        <v>1337</v>
      </c>
      <c r="EVF15" s="98" t="s">
        <v>1336</v>
      </c>
      <c r="EVG15" s="10"/>
      <c r="EVI15" s="6" t="s">
        <v>1337</v>
      </c>
      <c r="EVJ15" s="98" t="s">
        <v>1336</v>
      </c>
      <c r="EVK15" s="10"/>
      <c r="EVM15" s="6" t="s">
        <v>1337</v>
      </c>
      <c r="EVN15" s="98" t="s">
        <v>1336</v>
      </c>
      <c r="EVO15" s="10"/>
      <c r="EVQ15" s="6" t="s">
        <v>1337</v>
      </c>
      <c r="EVR15" s="98" t="s">
        <v>1336</v>
      </c>
      <c r="EVS15" s="10"/>
      <c r="EVU15" s="6" t="s">
        <v>1337</v>
      </c>
      <c r="EVV15" s="98" t="s">
        <v>1336</v>
      </c>
      <c r="EVW15" s="10"/>
      <c r="EVY15" s="6" t="s">
        <v>1337</v>
      </c>
      <c r="EVZ15" s="98" t="s">
        <v>1336</v>
      </c>
      <c r="EWA15" s="10"/>
      <c r="EWC15" s="6" t="s">
        <v>1337</v>
      </c>
      <c r="EWD15" s="98" t="s">
        <v>1336</v>
      </c>
      <c r="EWE15" s="10"/>
      <c r="EWG15" s="6" t="s">
        <v>1337</v>
      </c>
      <c r="EWH15" s="98" t="s">
        <v>1336</v>
      </c>
      <c r="EWI15" s="10"/>
      <c r="EWK15" s="6" t="s">
        <v>1337</v>
      </c>
      <c r="EWL15" s="98" t="s">
        <v>1336</v>
      </c>
      <c r="EWM15" s="10"/>
      <c r="EWO15" s="6" t="s">
        <v>1337</v>
      </c>
      <c r="EWP15" s="98" t="s">
        <v>1336</v>
      </c>
      <c r="EWQ15" s="10"/>
      <c r="EWS15" s="6" t="s">
        <v>1337</v>
      </c>
      <c r="EWT15" s="98" t="s">
        <v>1336</v>
      </c>
      <c r="EWU15" s="10"/>
      <c r="EWW15" s="6" t="s">
        <v>1337</v>
      </c>
      <c r="EWX15" s="98" t="s">
        <v>1336</v>
      </c>
      <c r="EWY15" s="10"/>
      <c r="EXA15" s="6" t="s">
        <v>1337</v>
      </c>
      <c r="EXB15" s="98" t="s">
        <v>1336</v>
      </c>
      <c r="EXC15" s="10"/>
      <c r="EXE15" s="6" t="s">
        <v>1337</v>
      </c>
      <c r="EXF15" s="98" t="s">
        <v>1336</v>
      </c>
      <c r="EXG15" s="10"/>
      <c r="EXI15" s="6" t="s">
        <v>1337</v>
      </c>
      <c r="EXJ15" s="98" t="s">
        <v>1336</v>
      </c>
      <c r="EXK15" s="10"/>
      <c r="EXM15" s="6" t="s">
        <v>1337</v>
      </c>
      <c r="EXN15" s="98" t="s">
        <v>1336</v>
      </c>
      <c r="EXO15" s="10"/>
      <c r="EXQ15" s="6" t="s">
        <v>1337</v>
      </c>
      <c r="EXR15" s="98" t="s">
        <v>1336</v>
      </c>
      <c r="EXS15" s="10"/>
      <c r="EXU15" s="6" t="s">
        <v>1337</v>
      </c>
      <c r="EXV15" s="98" t="s">
        <v>1336</v>
      </c>
      <c r="EXW15" s="10"/>
      <c r="EXY15" s="6" t="s">
        <v>1337</v>
      </c>
      <c r="EXZ15" s="98" t="s">
        <v>1336</v>
      </c>
      <c r="EYA15" s="10"/>
      <c r="EYC15" s="6" t="s">
        <v>1337</v>
      </c>
      <c r="EYD15" s="98" t="s">
        <v>1336</v>
      </c>
      <c r="EYE15" s="10"/>
      <c r="EYG15" s="6" t="s">
        <v>1337</v>
      </c>
      <c r="EYH15" s="98" t="s">
        <v>1336</v>
      </c>
      <c r="EYI15" s="10"/>
      <c r="EYK15" s="6" t="s">
        <v>1337</v>
      </c>
      <c r="EYL15" s="98" t="s">
        <v>1336</v>
      </c>
      <c r="EYM15" s="10"/>
      <c r="EYO15" s="6" t="s">
        <v>1337</v>
      </c>
      <c r="EYP15" s="98" t="s">
        <v>1336</v>
      </c>
      <c r="EYQ15" s="10"/>
      <c r="EYS15" s="6" t="s">
        <v>1337</v>
      </c>
      <c r="EYT15" s="98" t="s">
        <v>1336</v>
      </c>
      <c r="EYU15" s="10"/>
      <c r="EYW15" s="6" t="s">
        <v>1337</v>
      </c>
      <c r="EYX15" s="98" t="s">
        <v>1336</v>
      </c>
      <c r="EYY15" s="10"/>
      <c r="EZA15" s="6" t="s">
        <v>1337</v>
      </c>
      <c r="EZB15" s="98" t="s">
        <v>1336</v>
      </c>
      <c r="EZC15" s="10"/>
      <c r="EZE15" s="6" t="s">
        <v>1337</v>
      </c>
      <c r="EZF15" s="98" t="s">
        <v>1336</v>
      </c>
      <c r="EZG15" s="10"/>
      <c r="EZI15" s="6" t="s">
        <v>1337</v>
      </c>
      <c r="EZJ15" s="98" t="s">
        <v>1336</v>
      </c>
      <c r="EZK15" s="10"/>
      <c r="EZM15" s="6" t="s">
        <v>1337</v>
      </c>
      <c r="EZN15" s="98" t="s">
        <v>1336</v>
      </c>
      <c r="EZO15" s="10"/>
      <c r="EZQ15" s="6" t="s">
        <v>1337</v>
      </c>
      <c r="EZR15" s="98" t="s">
        <v>1336</v>
      </c>
      <c r="EZS15" s="10"/>
      <c r="EZU15" s="6" t="s">
        <v>1337</v>
      </c>
      <c r="EZV15" s="98" t="s">
        <v>1336</v>
      </c>
      <c r="EZW15" s="10"/>
      <c r="EZY15" s="6" t="s">
        <v>1337</v>
      </c>
      <c r="EZZ15" s="98" t="s">
        <v>1336</v>
      </c>
      <c r="FAA15" s="10"/>
      <c r="FAC15" s="6" t="s">
        <v>1337</v>
      </c>
      <c r="FAD15" s="98" t="s">
        <v>1336</v>
      </c>
      <c r="FAE15" s="10"/>
      <c r="FAG15" s="6" t="s">
        <v>1337</v>
      </c>
      <c r="FAH15" s="98" t="s">
        <v>1336</v>
      </c>
      <c r="FAI15" s="10"/>
      <c r="FAK15" s="6" t="s">
        <v>1337</v>
      </c>
      <c r="FAL15" s="98" t="s">
        <v>1336</v>
      </c>
      <c r="FAM15" s="10"/>
      <c r="FAO15" s="6" t="s">
        <v>1337</v>
      </c>
      <c r="FAP15" s="98" t="s">
        <v>1336</v>
      </c>
      <c r="FAQ15" s="10"/>
      <c r="FAS15" s="6" t="s">
        <v>1337</v>
      </c>
      <c r="FAT15" s="98" t="s">
        <v>1336</v>
      </c>
      <c r="FAU15" s="10"/>
      <c r="FAW15" s="6" t="s">
        <v>1337</v>
      </c>
      <c r="FAX15" s="98" t="s">
        <v>1336</v>
      </c>
      <c r="FAY15" s="10"/>
      <c r="FBA15" s="6" t="s">
        <v>1337</v>
      </c>
      <c r="FBB15" s="98" t="s">
        <v>1336</v>
      </c>
      <c r="FBC15" s="10"/>
      <c r="FBE15" s="6" t="s">
        <v>1337</v>
      </c>
      <c r="FBF15" s="98" t="s">
        <v>1336</v>
      </c>
      <c r="FBG15" s="10"/>
      <c r="FBI15" s="6" t="s">
        <v>1337</v>
      </c>
      <c r="FBJ15" s="98" t="s">
        <v>1336</v>
      </c>
      <c r="FBK15" s="10"/>
      <c r="FBM15" s="6" t="s">
        <v>1337</v>
      </c>
      <c r="FBN15" s="98" t="s">
        <v>1336</v>
      </c>
      <c r="FBO15" s="10"/>
      <c r="FBQ15" s="6" t="s">
        <v>1337</v>
      </c>
      <c r="FBR15" s="98" t="s">
        <v>1336</v>
      </c>
      <c r="FBS15" s="10"/>
      <c r="FBU15" s="6" t="s">
        <v>1337</v>
      </c>
      <c r="FBV15" s="98" t="s">
        <v>1336</v>
      </c>
      <c r="FBW15" s="10"/>
      <c r="FBY15" s="6" t="s">
        <v>1337</v>
      </c>
      <c r="FBZ15" s="98" t="s">
        <v>1336</v>
      </c>
      <c r="FCA15" s="10"/>
      <c r="FCC15" s="6" t="s">
        <v>1337</v>
      </c>
      <c r="FCD15" s="98" t="s">
        <v>1336</v>
      </c>
      <c r="FCE15" s="10"/>
      <c r="FCG15" s="6" t="s">
        <v>1337</v>
      </c>
      <c r="FCH15" s="98" t="s">
        <v>1336</v>
      </c>
      <c r="FCI15" s="10"/>
      <c r="FCK15" s="6" t="s">
        <v>1337</v>
      </c>
      <c r="FCL15" s="98" t="s">
        <v>1336</v>
      </c>
      <c r="FCM15" s="10"/>
      <c r="FCO15" s="6" t="s">
        <v>1337</v>
      </c>
      <c r="FCP15" s="98" t="s">
        <v>1336</v>
      </c>
      <c r="FCQ15" s="10"/>
      <c r="FCS15" s="6" t="s">
        <v>1337</v>
      </c>
      <c r="FCT15" s="98" t="s">
        <v>1336</v>
      </c>
      <c r="FCU15" s="10"/>
      <c r="FCW15" s="6" t="s">
        <v>1337</v>
      </c>
      <c r="FCX15" s="98" t="s">
        <v>1336</v>
      </c>
      <c r="FCY15" s="10"/>
      <c r="FDA15" s="6" t="s">
        <v>1337</v>
      </c>
      <c r="FDB15" s="98" t="s">
        <v>1336</v>
      </c>
      <c r="FDC15" s="10"/>
      <c r="FDE15" s="6" t="s">
        <v>1337</v>
      </c>
      <c r="FDF15" s="98" t="s">
        <v>1336</v>
      </c>
      <c r="FDG15" s="10"/>
      <c r="FDI15" s="6" t="s">
        <v>1337</v>
      </c>
      <c r="FDJ15" s="98" t="s">
        <v>1336</v>
      </c>
      <c r="FDK15" s="10"/>
      <c r="FDM15" s="6" t="s">
        <v>1337</v>
      </c>
      <c r="FDN15" s="98" t="s">
        <v>1336</v>
      </c>
      <c r="FDO15" s="10"/>
      <c r="FDQ15" s="6" t="s">
        <v>1337</v>
      </c>
      <c r="FDR15" s="98" t="s">
        <v>1336</v>
      </c>
      <c r="FDS15" s="10"/>
      <c r="FDU15" s="6" t="s">
        <v>1337</v>
      </c>
      <c r="FDV15" s="98" t="s">
        <v>1336</v>
      </c>
      <c r="FDW15" s="10"/>
      <c r="FDY15" s="6" t="s">
        <v>1337</v>
      </c>
      <c r="FDZ15" s="98" t="s">
        <v>1336</v>
      </c>
      <c r="FEA15" s="10"/>
      <c r="FEC15" s="6" t="s">
        <v>1337</v>
      </c>
      <c r="FED15" s="98" t="s">
        <v>1336</v>
      </c>
      <c r="FEE15" s="10"/>
      <c r="FEG15" s="6" t="s">
        <v>1337</v>
      </c>
      <c r="FEH15" s="98" t="s">
        <v>1336</v>
      </c>
      <c r="FEI15" s="10"/>
      <c r="FEK15" s="6" t="s">
        <v>1337</v>
      </c>
      <c r="FEL15" s="98" t="s">
        <v>1336</v>
      </c>
      <c r="FEM15" s="10"/>
      <c r="FEO15" s="6" t="s">
        <v>1337</v>
      </c>
      <c r="FEP15" s="98" t="s">
        <v>1336</v>
      </c>
      <c r="FEQ15" s="10"/>
      <c r="FES15" s="6" t="s">
        <v>1337</v>
      </c>
      <c r="FET15" s="98" t="s">
        <v>1336</v>
      </c>
      <c r="FEU15" s="10"/>
      <c r="FEW15" s="6" t="s">
        <v>1337</v>
      </c>
      <c r="FEX15" s="98" t="s">
        <v>1336</v>
      </c>
      <c r="FEY15" s="10"/>
      <c r="FFA15" s="6" t="s">
        <v>1337</v>
      </c>
      <c r="FFB15" s="98" t="s">
        <v>1336</v>
      </c>
      <c r="FFC15" s="10"/>
      <c r="FFE15" s="6" t="s">
        <v>1337</v>
      </c>
      <c r="FFF15" s="98" t="s">
        <v>1336</v>
      </c>
      <c r="FFG15" s="10"/>
      <c r="FFI15" s="6" t="s">
        <v>1337</v>
      </c>
      <c r="FFJ15" s="98" t="s">
        <v>1336</v>
      </c>
      <c r="FFK15" s="10"/>
      <c r="FFM15" s="6" t="s">
        <v>1337</v>
      </c>
      <c r="FFN15" s="98" t="s">
        <v>1336</v>
      </c>
      <c r="FFO15" s="10"/>
      <c r="FFQ15" s="6" t="s">
        <v>1337</v>
      </c>
      <c r="FFR15" s="98" t="s">
        <v>1336</v>
      </c>
      <c r="FFS15" s="10"/>
      <c r="FFU15" s="6" t="s">
        <v>1337</v>
      </c>
      <c r="FFV15" s="98" t="s">
        <v>1336</v>
      </c>
      <c r="FFW15" s="10"/>
      <c r="FFY15" s="6" t="s">
        <v>1337</v>
      </c>
      <c r="FFZ15" s="98" t="s">
        <v>1336</v>
      </c>
      <c r="FGA15" s="10"/>
      <c r="FGC15" s="6" t="s">
        <v>1337</v>
      </c>
      <c r="FGD15" s="98" t="s">
        <v>1336</v>
      </c>
      <c r="FGE15" s="10"/>
      <c r="FGG15" s="6" t="s">
        <v>1337</v>
      </c>
      <c r="FGH15" s="98" t="s">
        <v>1336</v>
      </c>
      <c r="FGI15" s="10"/>
      <c r="FGK15" s="6" t="s">
        <v>1337</v>
      </c>
      <c r="FGL15" s="98" t="s">
        <v>1336</v>
      </c>
      <c r="FGM15" s="10"/>
      <c r="FGO15" s="6" t="s">
        <v>1337</v>
      </c>
      <c r="FGP15" s="98" t="s">
        <v>1336</v>
      </c>
      <c r="FGQ15" s="10"/>
      <c r="FGS15" s="6" t="s">
        <v>1337</v>
      </c>
      <c r="FGT15" s="98" t="s">
        <v>1336</v>
      </c>
      <c r="FGU15" s="10"/>
      <c r="FGW15" s="6" t="s">
        <v>1337</v>
      </c>
      <c r="FGX15" s="98" t="s">
        <v>1336</v>
      </c>
      <c r="FGY15" s="10"/>
      <c r="FHA15" s="6" t="s">
        <v>1337</v>
      </c>
      <c r="FHB15" s="98" t="s">
        <v>1336</v>
      </c>
      <c r="FHC15" s="10"/>
      <c r="FHE15" s="6" t="s">
        <v>1337</v>
      </c>
      <c r="FHF15" s="98" t="s">
        <v>1336</v>
      </c>
      <c r="FHG15" s="10"/>
      <c r="FHI15" s="6" t="s">
        <v>1337</v>
      </c>
      <c r="FHJ15" s="98" t="s">
        <v>1336</v>
      </c>
      <c r="FHK15" s="10"/>
      <c r="FHM15" s="6" t="s">
        <v>1337</v>
      </c>
      <c r="FHN15" s="98" t="s">
        <v>1336</v>
      </c>
      <c r="FHO15" s="10"/>
      <c r="FHQ15" s="6" t="s">
        <v>1337</v>
      </c>
      <c r="FHR15" s="98" t="s">
        <v>1336</v>
      </c>
      <c r="FHS15" s="10"/>
      <c r="FHU15" s="6" t="s">
        <v>1337</v>
      </c>
      <c r="FHV15" s="98" t="s">
        <v>1336</v>
      </c>
      <c r="FHW15" s="10"/>
      <c r="FHY15" s="6" t="s">
        <v>1337</v>
      </c>
      <c r="FHZ15" s="98" t="s">
        <v>1336</v>
      </c>
      <c r="FIA15" s="10"/>
      <c r="FIC15" s="6" t="s">
        <v>1337</v>
      </c>
      <c r="FID15" s="98" t="s">
        <v>1336</v>
      </c>
      <c r="FIE15" s="10"/>
      <c r="FIG15" s="6" t="s">
        <v>1337</v>
      </c>
      <c r="FIH15" s="98" t="s">
        <v>1336</v>
      </c>
      <c r="FII15" s="10"/>
      <c r="FIK15" s="6" t="s">
        <v>1337</v>
      </c>
      <c r="FIL15" s="98" t="s">
        <v>1336</v>
      </c>
      <c r="FIM15" s="10"/>
      <c r="FIO15" s="6" t="s">
        <v>1337</v>
      </c>
      <c r="FIP15" s="98" t="s">
        <v>1336</v>
      </c>
      <c r="FIQ15" s="10"/>
      <c r="FIS15" s="6" t="s">
        <v>1337</v>
      </c>
      <c r="FIT15" s="98" t="s">
        <v>1336</v>
      </c>
      <c r="FIU15" s="10"/>
      <c r="FIW15" s="6" t="s">
        <v>1337</v>
      </c>
      <c r="FIX15" s="98" t="s">
        <v>1336</v>
      </c>
      <c r="FIY15" s="10"/>
      <c r="FJA15" s="6" t="s">
        <v>1337</v>
      </c>
      <c r="FJB15" s="98" t="s">
        <v>1336</v>
      </c>
      <c r="FJC15" s="10"/>
      <c r="FJE15" s="6" t="s">
        <v>1337</v>
      </c>
      <c r="FJF15" s="98" t="s">
        <v>1336</v>
      </c>
      <c r="FJG15" s="10"/>
      <c r="FJI15" s="6" t="s">
        <v>1337</v>
      </c>
      <c r="FJJ15" s="98" t="s">
        <v>1336</v>
      </c>
      <c r="FJK15" s="10"/>
      <c r="FJM15" s="6" t="s">
        <v>1337</v>
      </c>
      <c r="FJN15" s="98" t="s">
        <v>1336</v>
      </c>
      <c r="FJO15" s="10"/>
      <c r="FJQ15" s="6" t="s">
        <v>1337</v>
      </c>
      <c r="FJR15" s="98" t="s">
        <v>1336</v>
      </c>
      <c r="FJS15" s="10"/>
      <c r="FJU15" s="6" t="s">
        <v>1337</v>
      </c>
      <c r="FJV15" s="98" t="s">
        <v>1336</v>
      </c>
      <c r="FJW15" s="10"/>
      <c r="FJY15" s="6" t="s">
        <v>1337</v>
      </c>
      <c r="FJZ15" s="98" t="s">
        <v>1336</v>
      </c>
      <c r="FKA15" s="10"/>
      <c r="FKC15" s="6" t="s">
        <v>1337</v>
      </c>
      <c r="FKD15" s="98" t="s">
        <v>1336</v>
      </c>
      <c r="FKE15" s="10"/>
      <c r="FKG15" s="6" t="s">
        <v>1337</v>
      </c>
      <c r="FKH15" s="98" t="s">
        <v>1336</v>
      </c>
      <c r="FKI15" s="10"/>
      <c r="FKK15" s="6" t="s">
        <v>1337</v>
      </c>
      <c r="FKL15" s="98" t="s">
        <v>1336</v>
      </c>
      <c r="FKM15" s="10"/>
      <c r="FKO15" s="6" t="s">
        <v>1337</v>
      </c>
      <c r="FKP15" s="98" t="s">
        <v>1336</v>
      </c>
      <c r="FKQ15" s="10"/>
      <c r="FKS15" s="6" t="s">
        <v>1337</v>
      </c>
      <c r="FKT15" s="98" t="s">
        <v>1336</v>
      </c>
      <c r="FKU15" s="10"/>
      <c r="FKW15" s="6" t="s">
        <v>1337</v>
      </c>
      <c r="FKX15" s="98" t="s">
        <v>1336</v>
      </c>
      <c r="FKY15" s="10"/>
      <c r="FLA15" s="6" t="s">
        <v>1337</v>
      </c>
      <c r="FLB15" s="98" t="s">
        <v>1336</v>
      </c>
      <c r="FLC15" s="10"/>
      <c r="FLE15" s="6" t="s">
        <v>1337</v>
      </c>
      <c r="FLF15" s="98" t="s">
        <v>1336</v>
      </c>
      <c r="FLG15" s="10"/>
      <c r="FLI15" s="6" t="s">
        <v>1337</v>
      </c>
      <c r="FLJ15" s="98" t="s">
        <v>1336</v>
      </c>
      <c r="FLK15" s="10"/>
      <c r="FLM15" s="6" t="s">
        <v>1337</v>
      </c>
      <c r="FLN15" s="98" t="s">
        <v>1336</v>
      </c>
      <c r="FLO15" s="10"/>
      <c r="FLQ15" s="6" t="s">
        <v>1337</v>
      </c>
      <c r="FLR15" s="98" t="s">
        <v>1336</v>
      </c>
      <c r="FLS15" s="10"/>
      <c r="FLU15" s="6" t="s">
        <v>1337</v>
      </c>
      <c r="FLV15" s="98" t="s">
        <v>1336</v>
      </c>
      <c r="FLW15" s="10"/>
      <c r="FLY15" s="6" t="s">
        <v>1337</v>
      </c>
      <c r="FLZ15" s="98" t="s">
        <v>1336</v>
      </c>
      <c r="FMA15" s="10"/>
      <c r="FMC15" s="6" t="s">
        <v>1337</v>
      </c>
      <c r="FMD15" s="98" t="s">
        <v>1336</v>
      </c>
      <c r="FME15" s="10"/>
      <c r="FMG15" s="6" t="s">
        <v>1337</v>
      </c>
      <c r="FMH15" s="98" t="s">
        <v>1336</v>
      </c>
      <c r="FMI15" s="10"/>
      <c r="FMK15" s="6" t="s">
        <v>1337</v>
      </c>
      <c r="FML15" s="98" t="s">
        <v>1336</v>
      </c>
      <c r="FMM15" s="10"/>
      <c r="FMO15" s="6" t="s">
        <v>1337</v>
      </c>
      <c r="FMP15" s="98" t="s">
        <v>1336</v>
      </c>
      <c r="FMQ15" s="10"/>
      <c r="FMS15" s="6" t="s">
        <v>1337</v>
      </c>
      <c r="FMT15" s="98" t="s">
        <v>1336</v>
      </c>
      <c r="FMU15" s="10"/>
      <c r="FMW15" s="6" t="s">
        <v>1337</v>
      </c>
      <c r="FMX15" s="98" t="s">
        <v>1336</v>
      </c>
      <c r="FMY15" s="10"/>
      <c r="FNA15" s="6" t="s">
        <v>1337</v>
      </c>
      <c r="FNB15" s="98" t="s">
        <v>1336</v>
      </c>
      <c r="FNC15" s="10"/>
      <c r="FNE15" s="6" t="s">
        <v>1337</v>
      </c>
      <c r="FNF15" s="98" t="s">
        <v>1336</v>
      </c>
      <c r="FNG15" s="10"/>
      <c r="FNI15" s="6" t="s">
        <v>1337</v>
      </c>
      <c r="FNJ15" s="98" t="s">
        <v>1336</v>
      </c>
      <c r="FNK15" s="10"/>
      <c r="FNM15" s="6" t="s">
        <v>1337</v>
      </c>
      <c r="FNN15" s="98" t="s">
        <v>1336</v>
      </c>
      <c r="FNO15" s="10"/>
      <c r="FNQ15" s="6" t="s">
        <v>1337</v>
      </c>
      <c r="FNR15" s="98" t="s">
        <v>1336</v>
      </c>
      <c r="FNS15" s="10"/>
      <c r="FNU15" s="6" t="s">
        <v>1337</v>
      </c>
      <c r="FNV15" s="98" t="s">
        <v>1336</v>
      </c>
      <c r="FNW15" s="10"/>
      <c r="FNY15" s="6" t="s">
        <v>1337</v>
      </c>
      <c r="FNZ15" s="98" t="s">
        <v>1336</v>
      </c>
      <c r="FOA15" s="10"/>
      <c r="FOC15" s="6" t="s">
        <v>1337</v>
      </c>
      <c r="FOD15" s="98" t="s">
        <v>1336</v>
      </c>
      <c r="FOE15" s="10"/>
      <c r="FOG15" s="6" t="s">
        <v>1337</v>
      </c>
      <c r="FOH15" s="98" t="s">
        <v>1336</v>
      </c>
      <c r="FOI15" s="10"/>
      <c r="FOK15" s="6" t="s">
        <v>1337</v>
      </c>
      <c r="FOL15" s="98" t="s">
        <v>1336</v>
      </c>
      <c r="FOM15" s="10"/>
      <c r="FOO15" s="6" t="s">
        <v>1337</v>
      </c>
      <c r="FOP15" s="98" t="s">
        <v>1336</v>
      </c>
      <c r="FOQ15" s="10"/>
      <c r="FOS15" s="6" t="s">
        <v>1337</v>
      </c>
      <c r="FOT15" s="98" t="s">
        <v>1336</v>
      </c>
      <c r="FOU15" s="10"/>
      <c r="FOW15" s="6" t="s">
        <v>1337</v>
      </c>
      <c r="FOX15" s="98" t="s">
        <v>1336</v>
      </c>
      <c r="FOY15" s="10"/>
      <c r="FPA15" s="6" t="s">
        <v>1337</v>
      </c>
      <c r="FPB15" s="98" t="s">
        <v>1336</v>
      </c>
      <c r="FPC15" s="10"/>
      <c r="FPE15" s="6" t="s">
        <v>1337</v>
      </c>
      <c r="FPF15" s="98" t="s">
        <v>1336</v>
      </c>
      <c r="FPG15" s="10"/>
      <c r="FPI15" s="6" t="s">
        <v>1337</v>
      </c>
      <c r="FPJ15" s="98" t="s">
        <v>1336</v>
      </c>
      <c r="FPK15" s="10"/>
      <c r="FPM15" s="6" t="s">
        <v>1337</v>
      </c>
      <c r="FPN15" s="98" t="s">
        <v>1336</v>
      </c>
      <c r="FPO15" s="10"/>
      <c r="FPQ15" s="6" t="s">
        <v>1337</v>
      </c>
      <c r="FPR15" s="98" t="s">
        <v>1336</v>
      </c>
      <c r="FPS15" s="10"/>
      <c r="FPU15" s="6" t="s">
        <v>1337</v>
      </c>
      <c r="FPV15" s="98" t="s">
        <v>1336</v>
      </c>
      <c r="FPW15" s="10"/>
      <c r="FPY15" s="6" t="s">
        <v>1337</v>
      </c>
      <c r="FPZ15" s="98" t="s">
        <v>1336</v>
      </c>
      <c r="FQA15" s="10"/>
      <c r="FQC15" s="6" t="s">
        <v>1337</v>
      </c>
      <c r="FQD15" s="98" t="s">
        <v>1336</v>
      </c>
      <c r="FQE15" s="10"/>
      <c r="FQG15" s="6" t="s">
        <v>1337</v>
      </c>
      <c r="FQH15" s="98" t="s">
        <v>1336</v>
      </c>
      <c r="FQI15" s="10"/>
      <c r="FQK15" s="6" t="s">
        <v>1337</v>
      </c>
      <c r="FQL15" s="98" t="s">
        <v>1336</v>
      </c>
      <c r="FQM15" s="10"/>
      <c r="FQO15" s="6" t="s">
        <v>1337</v>
      </c>
      <c r="FQP15" s="98" t="s">
        <v>1336</v>
      </c>
      <c r="FQQ15" s="10"/>
      <c r="FQS15" s="6" t="s">
        <v>1337</v>
      </c>
      <c r="FQT15" s="98" t="s">
        <v>1336</v>
      </c>
      <c r="FQU15" s="10"/>
      <c r="FQW15" s="6" t="s">
        <v>1337</v>
      </c>
      <c r="FQX15" s="98" t="s">
        <v>1336</v>
      </c>
      <c r="FQY15" s="10"/>
      <c r="FRA15" s="6" t="s">
        <v>1337</v>
      </c>
      <c r="FRB15" s="98" t="s">
        <v>1336</v>
      </c>
      <c r="FRC15" s="10"/>
      <c r="FRE15" s="6" t="s">
        <v>1337</v>
      </c>
      <c r="FRF15" s="98" t="s">
        <v>1336</v>
      </c>
      <c r="FRG15" s="10"/>
      <c r="FRI15" s="6" t="s">
        <v>1337</v>
      </c>
      <c r="FRJ15" s="98" t="s">
        <v>1336</v>
      </c>
      <c r="FRK15" s="10"/>
      <c r="FRM15" s="6" t="s">
        <v>1337</v>
      </c>
      <c r="FRN15" s="98" t="s">
        <v>1336</v>
      </c>
      <c r="FRO15" s="10"/>
      <c r="FRQ15" s="6" t="s">
        <v>1337</v>
      </c>
      <c r="FRR15" s="98" t="s">
        <v>1336</v>
      </c>
      <c r="FRS15" s="10"/>
      <c r="FRU15" s="6" t="s">
        <v>1337</v>
      </c>
      <c r="FRV15" s="98" t="s">
        <v>1336</v>
      </c>
      <c r="FRW15" s="10"/>
      <c r="FRY15" s="6" t="s">
        <v>1337</v>
      </c>
      <c r="FRZ15" s="98" t="s">
        <v>1336</v>
      </c>
      <c r="FSA15" s="10"/>
      <c r="FSC15" s="6" t="s">
        <v>1337</v>
      </c>
      <c r="FSD15" s="98" t="s">
        <v>1336</v>
      </c>
      <c r="FSE15" s="10"/>
      <c r="FSG15" s="6" t="s">
        <v>1337</v>
      </c>
      <c r="FSH15" s="98" t="s">
        <v>1336</v>
      </c>
      <c r="FSI15" s="10"/>
      <c r="FSK15" s="6" t="s">
        <v>1337</v>
      </c>
      <c r="FSL15" s="98" t="s">
        <v>1336</v>
      </c>
      <c r="FSM15" s="10"/>
      <c r="FSO15" s="6" t="s">
        <v>1337</v>
      </c>
      <c r="FSP15" s="98" t="s">
        <v>1336</v>
      </c>
      <c r="FSQ15" s="10"/>
      <c r="FSS15" s="6" t="s">
        <v>1337</v>
      </c>
      <c r="FST15" s="98" t="s">
        <v>1336</v>
      </c>
      <c r="FSU15" s="10"/>
      <c r="FSW15" s="6" t="s">
        <v>1337</v>
      </c>
      <c r="FSX15" s="98" t="s">
        <v>1336</v>
      </c>
      <c r="FSY15" s="10"/>
      <c r="FTA15" s="6" t="s">
        <v>1337</v>
      </c>
      <c r="FTB15" s="98" t="s">
        <v>1336</v>
      </c>
      <c r="FTC15" s="10"/>
      <c r="FTE15" s="6" t="s">
        <v>1337</v>
      </c>
      <c r="FTF15" s="98" t="s">
        <v>1336</v>
      </c>
      <c r="FTG15" s="10"/>
      <c r="FTI15" s="6" t="s">
        <v>1337</v>
      </c>
      <c r="FTJ15" s="98" t="s">
        <v>1336</v>
      </c>
      <c r="FTK15" s="10"/>
      <c r="FTM15" s="6" t="s">
        <v>1337</v>
      </c>
      <c r="FTN15" s="98" t="s">
        <v>1336</v>
      </c>
      <c r="FTO15" s="10"/>
      <c r="FTQ15" s="6" t="s">
        <v>1337</v>
      </c>
      <c r="FTR15" s="98" t="s">
        <v>1336</v>
      </c>
      <c r="FTS15" s="10"/>
      <c r="FTU15" s="6" t="s">
        <v>1337</v>
      </c>
      <c r="FTV15" s="98" t="s">
        <v>1336</v>
      </c>
      <c r="FTW15" s="10"/>
      <c r="FTY15" s="6" t="s">
        <v>1337</v>
      </c>
      <c r="FTZ15" s="98" t="s">
        <v>1336</v>
      </c>
      <c r="FUA15" s="10"/>
      <c r="FUC15" s="6" t="s">
        <v>1337</v>
      </c>
      <c r="FUD15" s="98" t="s">
        <v>1336</v>
      </c>
      <c r="FUE15" s="10"/>
      <c r="FUG15" s="6" t="s">
        <v>1337</v>
      </c>
      <c r="FUH15" s="98" t="s">
        <v>1336</v>
      </c>
      <c r="FUI15" s="10"/>
      <c r="FUK15" s="6" t="s">
        <v>1337</v>
      </c>
      <c r="FUL15" s="98" t="s">
        <v>1336</v>
      </c>
      <c r="FUM15" s="10"/>
      <c r="FUO15" s="6" t="s">
        <v>1337</v>
      </c>
      <c r="FUP15" s="98" t="s">
        <v>1336</v>
      </c>
      <c r="FUQ15" s="10"/>
      <c r="FUS15" s="6" t="s">
        <v>1337</v>
      </c>
      <c r="FUT15" s="98" t="s">
        <v>1336</v>
      </c>
      <c r="FUU15" s="10"/>
      <c r="FUW15" s="6" t="s">
        <v>1337</v>
      </c>
      <c r="FUX15" s="98" t="s">
        <v>1336</v>
      </c>
      <c r="FUY15" s="10"/>
      <c r="FVA15" s="6" t="s">
        <v>1337</v>
      </c>
      <c r="FVB15" s="98" t="s">
        <v>1336</v>
      </c>
      <c r="FVC15" s="10"/>
      <c r="FVE15" s="6" t="s">
        <v>1337</v>
      </c>
      <c r="FVF15" s="98" t="s">
        <v>1336</v>
      </c>
      <c r="FVG15" s="10"/>
      <c r="FVI15" s="6" t="s">
        <v>1337</v>
      </c>
      <c r="FVJ15" s="98" t="s">
        <v>1336</v>
      </c>
      <c r="FVK15" s="10"/>
      <c r="FVM15" s="6" t="s">
        <v>1337</v>
      </c>
      <c r="FVN15" s="98" t="s">
        <v>1336</v>
      </c>
      <c r="FVO15" s="10"/>
      <c r="FVQ15" s="6" t="s">
        <v>1337</v>
      </c>
      <c r="FVR15" s="98" t="s">
        <v>1336</v>
      </c>
      <c r="FVS15" s="10"/>
      <c r="FVU15" s="6" t="s">
        <v>1337</v>
      </c>
      <c r="FVV15" s="98" t="s">
        <v>1336</v>
      </c>
      <c r="FVW15" s="10"/>
      <c r="FVY15" s="6" t="s">
        <v>1337</v>
      </c>
      <c r="FVZ15" s="98" t="s">
        <v>1336</v>
      </c>
      <c r="FWA15" s="10"/>
      <c r="FWC15" s="6" t="s">
        <v>1337</v>
      </c>
      <c r="FWD15" s="98" t="s">
        <v>1336</v>
      </c>
      <c r="FWE15" s="10"/>
      <c r="FWG15" s="6" t="s">
        <v>1337</v>
      </c>
      <c r="FWH15" s="98" t="s">
        <v>1336</v>
      </c>
      <c r="FWI15" s="10"/>
      <c r="FWK15" s="6" t="s">
        <v>1337</v>
      </c>
      <c r="FWL15" s="98" t="s">
        <v>1336</v>
      </c>
      <c r="FWM15" s="10"/>
      <c r="FWO15" s="6" t="s">
        <v>1337</v>
      </c>
      <c r="FWP15" s="98" t="s">
        <v>1336</v>
      </c>
      <c r="FWQ15" s="10"/>
      <c r="FWS15" s="6" t="s">
        <v>1337</v>
      </c>
      <c r="FWT15" s="98" t="s">
        <v>1336</v>
      </c>
      <c r="FWU15" s="10"/>
      <c r="FWW15" s="6" t="s">
        <v>1337</v>
      </c>
      <c r="FWX15" s="98" t="s">
        <v>1336</v>
      </c>
      <c r="FWY15" s="10"/>
      <c r="FXA15" s="6" t="s">
        <v>1337</v>
      </c>
      <c r="FXB15" s="98" t="s">
        <v>1336</v>
      </c>
      <c r="FXC15" s="10"/>
      <c r="FXE15" s="6" t="s">
        <v>1337</v>
      </c>
      <c r="FXF15" s="98" t="s">
        <v>1336</v>
      </c>
      <c r="FXG15" s="10"/>
      <c r="FXI15" s="6" t="s">
        <v>1337</v>
      </c>
      <c r="FXJ15" s="98" t="s">
        <v>1336</v>
      </c>
      <c r="FXK15" s="10"/>
      <c r="FXM15" s="6" t="s">
        <v>1337</v>
      </c>
      <c r="FXN15" s="98" t="s">
        <v>1336</v>
      </c>
      <c r="FXO15" s="10"/>
      <c r="FXQ15" s="6" t="s">
        <v>1337</v>
      </c>
      <c r="FXR15" s="98" t="s">
        <v>1336</v>
      </c>
      <c r="FXS15" s="10"/>
      <c r="FXU15" s="6" t="s">
        <v>1337</v>
      </c>
      <c r="FXV15" s="98" t="s">
        <v>1336</v>
      </c>
      <c r="FXW15" s="10"/>
      <c r="FXY15" s="6" t="s">
        <v>1337</v>
      </c>
      <c r="FXZ15" s="98" t="s">
        <v>1336</v>
      </c>
      <c r="FYA15" s="10"/>
      <c r="FYC15" s="6" t="s">
        <v>1337</v>
      </c>
      <c r="FYD15" s="98" t="s">
        <v>1336</v>
      </c>
      <c r="FYE15" s="10"/>
      <c r="FYG15" s="6" t="s">
        <v>1337</v>
      </c>
      <c r="FYH15" s="98" t="s">
        <v>1336</v>
      </c>
      <c r="FYI15" s="10"/>
      <c r="FYK15" s="6" t="s">
        <v>1337</v>
      </c>
      <c r="FYL15" s="98" t="s">
        <v>1336</v>
      </c>
      <c r="FYM15" s="10"/>
      <c r="FYO15" s="6" t="s">
        <v>1337</v>
      </c>
      <c r="FYP15" s="98" t="s">
        <v>1336</v>
      </c>
      <c r="FYQ15" s="10"/>
      <c r="FYS15" s="6" t="s">
        <v>1337</v>
      </c>
      <c r="FYT15" s="98" t="s">
        <v>1336</v>
      </c>
      <c r="FYU15" s="10"/>
      <c r="FYW15" s="6" t="s">
        <v>1337</v>
      </c>
      <c r="FYX15" s="98" t="s">
        <v>1336</v>
      </c>
      <c r="FYY15" s="10"/>
      <c r="FZA15" s="6" t="s">
        <v>1337</v>
      </c>
      <c r="FZB15" s="98" t="s">
        <v>1336</v>
      </c>
      <c r="FZC15" s="10"/>
      <c r="FZE15" s="6" t="s">
        <v>1337</v>
      </c>
      <c r="FZF15" s="98" t="s">
        <v>1336</v>
      </c>
      <c r="FZG15" s="10"/>
      <c r="FZI15" s="6" t="s">
        <v>1337</v>
      </c>
      <c r="FZJ15" s="98" t="s">
        <v>1336</v>
      </c>
      <c r="FZK15" s="10"/>
      <c r="FZM15" s="6" t="s">
        <v>1337</v>
      </c>
      <c r="FZN15" s="98" t="s">
        <v>1336</v>
      </c>
      <c r="FZO15" s="10"/>
      <c r="FZQ15" s="6" t="s">
        <v>1337</v>
      </c>
      <c r="FZR15" s="98" t="s">
        <v>1336</v>
      </c>
      <c r="FZS15" s="10"/>
      <c r="FZU15" s="6" t="s">
        <v>1337</v>
      </c>
      <c r="FZV15" s="98" t="s">
        <v>1336</v>
      </c>
      <c r="FZW15" s="10"/>
      <c r="FZY15" s="6" t="s">
        <v>1337</v>
      </c>
      <c r="FZZ15" s="98" t="s">
        <v>1336</v>
      </c>
      <c r="GAA15" s="10"/>
      <c r="GAC15" s="6" t="s">
        <v>1337</v>
      </c>
      <c r="GAD15" s="98" t="s">
        <v>1336</v>
      </c>
      <c r="GAE15" s="10"/>
      <c r="GAG15" s="6" t="s">
        <v>1337</v>
      </c>
      <c r="GAH15" s="98" t="s">
        <v>1336</v>
      </c>
      <c r="GAI15" s="10"/>
      <c r="GAK15" s="6" t="s">
        <v>1337</v>
      </c>
      <c r="GAL15" s="98" t="s">
        <v>1336</v>
      </c>
      <c r="GAM15" s="10"/>
      <c r="GAO15" s="6" t="s">
        <v>1337</v>
      </c>
      <c r="GAP15" s="98" t="s">
        <v>1336</v>
      </c>
      <c r="GAQ15" s="10"/>
      <c r="GAS15" s="6" t="s">
        <v>1337</v>
      </c>
      <c r="GAT15" s="98" t="s">
        <v>1336</v>
      </c>
      <c r="GAU15" s="10"/>
      <c r="GAW15" s="6" t="s">
        <v>1337</v>
      </c>
      <c r="GAX15" s="98" t="s">
        <v>1336</v>
      </c>
      <c r="GAY15" s="10"/>
      <c r="GBA15" s="6" t="s">
        <v>1337</v>
      </c>
      <c r="GBB15" s="98" t="s">
        <v>1336</v>
      </c>
      <c r="GBC15" s="10"/>
      <c r="GBE15" s="6" t="s">
        <v>1337</v>
      </c>
      <c r="GBF15" s="98" t="s">
        <v>1336</v>
      </c>
      <c r="GBG15" s="10"/>
      <c r="GBI15" s="6" t="s">
        <v>1337</v>
      </c>
      <c r="GBJ15" s="98" t="s">
        <v>1336</v>
      </c>
      <c r="GBK15" s="10"/>
      <c r="GBM15" s="6" t="s">
        <v>1337</v>
      </c>
      <c r="GBN15" s="98" t="s">
        <v>1336</v>
      </c>
      <c r="GBO15" s="10"/>
      <c r="GBQ15" s="6" t="s">
        <v>1337</v>
      </c>
      <c r="GBR15" s="98" t="s">
        <v>1336</v>
      </c>
      <c r="GBS15" s="10"/>
      <c r="GBU15" s="6" t="s">
        <v>1337</v>
      </c>
      <c r="GBV15" s="98" t="s">
        <v>1336</v>
      </c>
      <c r="GBW15" s="10"/>
      <c r="GBY15" s="6" t="s">
        <v>1337</v>
      </c>
      <c r="GBZ15" s="98" t="s">
        <v>1336</v>
      </c>
      <c r="GCA15" s="10"/>
      <c r="GCC15" s="6" t="s">
        <v>1337</v>
      </c>
      <c r="GCD15" s="98" t="s">
        <v>1336</v>
      </c>
      <c r="GCE15" s="10"/>
      <c r="GCG15" s="6" t="s">
        <v>1337</v>
      </c>
      <c r="GCH15" s="98" t="s">
        <v>1336</v>
      </c>
      <c r="GCI15" s="10"/>
      <c r="GCK15" s="6" t="s">
        <v>1337</v>
      </c>
      <c r="GCL15" s="98" t="s">
        <v>1336</v>
      </c>
      <c r="GCM15" s="10"/>
      <c r="GCO15" s="6" t="s">
        <v>1337</v>
      </c>
      <c r="GCP15" s="98" t="s">
        <v>1336</v>
      </c>
      <c r="GCQ15" s="10"/>
      <c r="GCS15" s="6" t="s">
        <v>1337</v>
      </c>
      <c r="GCT15" s="98" t="s">
        <v>1336</v>
      </c>
      <c r="GCU15" s="10"/>
      <c r="GCW15" s="6" t="s">
        <v>1337</v>
      </c>
      <c r="GCX15" s="98" t="s">
        <v>1336</v>
      </c>
      <c r="GCY15" s="10"/>
      <c r="GDA15" s="6" t="s">
        <v>1337</v>
      </c>
      <c r="GDB15" s="98" t="s">
        <v>1336</v>
      </c>
      <c r="GDC15" s="10"/>
      <c r="GDE15" s="6" t="s">
        <v>1337</v>
      </c>
      <c r="GDF15" s="98" t="s">
        <v>1336</v>
      </c>
      <c r="GDG15" s="10"/>
      <c r="GDI15" s="6" t="s">
        <v>1337</v>
      </c>
      <c r="GDJ15" s="98" t="s">
        <v>1336</v>
      </c>
      <c r="GDK15" s="10"/>
      <c r="GDM15" s="6" t="s">
        <v>1337</v>
      </c>
      <c r="GDN15" s="98" t="s">
        <v>1336</v>
      </c>
      <c r="GDO15" s="10"/>
      <c r="GDQ15" s="6" t="s">
        <v>1337</v>
      </c>
      <c r="GDR15" s="98" t="s">
        <v>1336</v>
      </c>
      <c r="GDS15" s="10"/>
      <c r="GDU15" s="6" t="s">
        <v>1337</v>
      </c>
      <c r="GDV15" s="98" t="s">
        <v>1336</v>
      </c>
      <c r="GDW15" s="10"/>
      <c r="GDY15" s="6" t="s">
        <v>1337</v>
      </c>
      <c r="GDZ15" s="98" t="s">
        <v>1336</v>
      </c>
      <c r="GEA15" s="10"/>
      <c r="GEC15" s="6" t="s">
        <v>1337</v>
      </c>
      <c r="GED15" s="98" t="s">
        <v>1336</v>
      </c>
      <c r="GEE15" s="10"/>
      <c r="GEG15" s="6" t="s">
        <v>1337</v>
      </c>
      <c r="GEH15" s="98" t="s">
        <v>1336</v>
      </c>
      <c r="GEI15" s="10"/>
      <c r="GEK15" s="6" t="s">
        <v>1337</v>
      </c>
      <c r="GEL15" s="98" t="s">
        <v>1336</v>
      </c>
      <c r="GEM15" s="10"/>
      <c r="GEO15" s="6" t="s">
        <v>1337</v>
      </c>
      <c r="GEP15" s="98" t="s">
        <v>1336</v>
      </c>
      <c r="GEQ15" s="10"/>
      <c r="GES15" s="6" t="s">
        <v>1337</v>
      </c>
      <c r="GET15" s="98" t="s">
        <v>1336</v>
      </c>
      <c r="GEU15" s="10"/>
      <c r="GEW15" s="6" t="s">
        <v>1337</v>
      </c>
      <c r="GEX15" s="98" t="s">
        <v>1336</v>
      </c>
      <c r="GEY15" s="10"/>
      <c r="GFA15" s="6" t="s">
        <v>1337</v>
      </c>
      <c r="GFB15" s="98" t="s">
        <v>1336</v>
      </c>
      <c r="GFC15" s="10"/>
      <c r="GFE15" s="6" t="s">
        <v>1337</v>
      </c>
      <c r="GFF15" s="98" t="s">
        <v>1336</v>
      </c>
      <c r="GFG15" s="10"/>
      <c r="GFI15" s="6" t="s">
        <v>1337</v>
      </c>
      <c r="GFJ15" s="98" t="s">
        <v>1336</v>
      </c>
      <c r="GFK15" s="10"/>
      <c r="GFM15" s="6" t="s">
        <v>1337</v>
      </c>
      <c r="GFN15" s="98" t="s">
        <v>1336</v>
      </c>
      <c r="GFO15" s="10"/>
      <c r="GFQ15" s="6" t="s">
        <v>1337</v>
      </c>
      <c r="GFR15" s="98" t="s">
        <v>1336</v>
      </c>
      <c r="GFS15" s="10"/>
      <c r="GFU15" s="6" t="s">
        <v>1337</v>
      </c>
      <c r="GFV15" s="98" t="s">
        <v>1336</v>
      </c>
      <c r="GFW15" s="10"/>
      <c r="GFY15" s="6" t="s">
        <v>1337</v>
      </c>
      <c r="GFZ15" s="98" t="s">
        <v>1336</v>
      </c>
      <c r="GGA15" s="10"/>
      <c r="GGC15" s="6" t="s">
        <v>1337</v>
      </c>
      <c r="GGD15" s="98" t="s">
        <v>1336</v>
      </c>
      <c r="GGE15" s="10"/>
      <c r="GGG15" s="6" t="s">
        <v>1337</v>
      </c>
      <c r="GGH15" s="98" t="s">
        <v>1336</v>
      </c>
      <c r="GGI15" s="10"/>
      <c r="GGK15" s="6" t="s">
        <v>1337</v>
      </c>
      <c r="GGL15" s="98" t="s">
        <v>1336</v>
      </c>
      <c r="GGM15" s="10"/>
      <c r="GGO15" s="6" t="s">
        <v>1337</v>
      </c>
      <c r="GGP15" s="98" t="s">
        <v>1336</v>
      </c>
      <c r="GGQ15" s="10"/>
      <c r="GGS15" s="6" t="s">
        <v>1337</v>
      </c>
      <c r="GGT15" s="98" t="s">
        <v>1336</v>
      </c>
      <c r="GGU15" s="10"/>
      <c r="GGW15" s="6" t="s">
        <v>1337</v>
      </c>
      <c r="GGX15" s="98" t="s">
        <v>1336</v>
      </c>
      <c r="GGY15" s="10"/>
      <c r="GHA15" s="6" t="s">
        <v>1337</v>
      </c>
      <c r="GHB15" s="98" t="s">
        <v>1336</v>
      </c>
      <c r="GHC15" s="10"/>
      <c r="GHE15" s="6" t="s">
        <v>1337</v>
      </c>
      <c r="GHF15" s="98" t="s">
        <v>1336</v>
      </c>
      <c r="GHG15" s="10"/>
      <c r="GHI15" s="6" t="s">
        <v>1337</v>
      </c>
      <c r="GHJ15" s="98" t="s">
        <v>1336</v>
      </c>
      <c r="GHK15" s="10"/>
      <c r="GHM15" s="6" t="s">
        <v>1337</v>
      </c>
      <c r="GHN15" s="98" t="s">
        <v>1336</v>
      </c>
      <c r="GHO15" s="10"/>
      <c r="GHQ15" s="6" t="s">
        <v>1337</v>
      </c>
      <c r="GHR15" s="98" t="s">
        <v>1336</v>
      </c>
      <c r="GHS15" s="10"/>
      <c r="GHU15" s="6" t="s">
        <v>1337</v>
      </c>
      <c r="GHV15" s="98" t="s">
        <v>1336</v>
      </c>
      <c r="GHW15" s="10"/>
      <c r="GHY15" s="6" t="s">
        <v>1337</v>
      </c>
      <c r="GHZ15" s="98" t="s">
        <v>1336</v>
      </c>
      <c r="GIA15" s="10"/>
      <c r="GIC15" s="6" t="s">
        <v>1337</v>
      </c>
      <c r="GID15" s="98" t="s">
        <v>1336</v>
      </c>
      <c r="GIE15" s="10"/>
      <c r="GIG15" s="6" t="s">
        <v>1337</v>
      </c>
      <c r="GIH15" s="98" t="s">
        <v>1336</v>
      </c>
      <c r="GII15" s="10"/>
      <c r="GIK15" s="6" t="s">
        <v>1337</v>
      </c>
      <c r="GIL15" s="98" t="s">
        <v>1336</v>
      </c>
      <c r="GIM15" s="10"/>
      <c r="GIO15" s="6" t="s">
        <v>1337</v>
      </c>
      <c r="GIP15" s="98" t="s">
        <v>1336</v>
      </c>
      <c r="GIQ15" s="10"/>
      <c r="GIS15" s="6" t="s">
        <v>1337</v>
      </c>
      <c r="GIT15" s="98" t="s">
        <v>1336</v>
      </c>
      <c r="GIU15" s="10"/>
      <c r="GIW15" s="6" t="s">
        <v>1337</v>
      </c>
      <c r="GIX15" s="98" t="s">
        <v>1336</v>
      </c>
      <c r="GIY15" s="10"/>
      <c r="GJA15" s="6" t="s">
        <v>1337</v>
      </c>
      <c r="GJB15" s="98" t="s">
        <v>1336</v>
      </c>
      <c r="GJC15" s="10"/>
      <c r="GJE15" s="6" t="s">
        <v>1337</v>
      </c>
      <c r="GJF15" s="98" t="s">
        <v>1336</v>
      </c>
      <c r="GJG15" s="10"/>
      <c r="GJI15" s="6" t="s">
        <v>1337</v>
      </c>
      <c r="GJJ15" s="98" t="s">
        <v>1336</v>
      </c>
      <c r="GJK15" s="10"/>
      <c r="GJM15" s="6" t="s">
        <v>1337</v>
      </c>
      <c r="GJN15" s="98" t="s">
        <v>1336</v>
      </c>
      <c r="GJO15" s="10"/>
      <c r="GJQ15" s="6" t="s">
        <v>1337</v>
      </c>
      <c r="GJR15" s="98" t="s">
        <v>1336</v>
      </c>
      <c r="GJS15" s="10"/>
      <c r="GJU15" s="6" t="s">
        <v>1337</v>
      </c>
      <c r="GJV15" s="98" t="s">
        <v>1336</v>
      </c>
      <c r="GJW15" s="10"/>
      <c r="GJY15" s="6" t="s">
        <v>1337</v>
      </c>
      <c r="GJZ15" s="98" t="s">
        <v>1336</v>
      </c>
      <c r="GKA15" s="10"/>
      <c r="GKC15" s="6" t="s">
        <v>1337</v>
      </c>
      <c r="GKD15" s="98" t="s">
        <v>1336</v>
      </c>
      <c r="GKE15" s="10"/>
      <c r="GKG15" s="6" t="s">
        <v>1337</v>
      </c>
      <c r="GKH15" s="98" t="s">
        <v>1336</v>
      </c>
      <c r="GKI15" s="10"/>
      <c r="GKK15" s="6" t="s">
        <v>1337</v>
      </c>
      <c r="GKL15" s="98" t="s">
        <v>1336</v>
      </c>
      <c r="GKM15" s="10"/>
      <c r="GKO15" s="6" t="s">
        <v>1337</v>
      </c>
      <c r="GKP15" s="98" t="s">
        <v>1336</v>
      </c>
      <c r="GKQ15" s="10"/>
      <c r="GKS15" s="6" t="s">
        <v>1337</v>
      </c>
      <c r="GKT15" s="98" t="s">
        <v>1336</v>
      </c>
      <c r="GKU15" s="10"/>
      <c r="GKW15" s="6" t="s">
        <v>1337</v>
      </c>
      <c r="GKX15" s="98" t="s">
        <v>1336</v>
      </c>
      <c r="GKY15" s="10"/>
      <c r="GLA15" s="6" t="s">
        <v>1337</v>
      </c>
      <c r="GLB15" s="98" t="s">
        <v>1336</v>
      </c>
      <c r="GLC15" s="10"/>
      <c r="GLE15" s="6" t="s">
        <v>1337</v>
      </c>
      <c r="GLF15" s="98" t="s">
        <v>1336</v>
      </c>
      <c r="GLG15" s="10"/>
      <c r="GLI15" s="6" t="s">
        <v>1337</v>
      </c>
      <c r="GLJ15" s="98" t="s">
        <v>1336</v>
      </c>
      <c r="GLK15" s="10"/>
      <c r="GLM15" s="6" t="s">
        <v>1337</v>
      </c>
      <c r="GLN15" s="98" t="s">
        <v>1336</v>
      </c>
      <c r="GLO15" s="10"/>
      <c r="GLQ15" s="6" t="s">
        <v>1337</v>
      </c>
      <c r="GLR15" s="98" t="s">
        <v>1336</v>
      </c>
      <c r="GLS15" s="10"/>
      <c r="GLU15" s="6" t="s">
        <v>1337</v>
      </c>
      <c r="GLV15" s="98" t="s">
        <v>1336</v>
      </c>
      <c r="GLW15" s="10"/>
      <c r="GLY15" s="6" t="s">
        <v>1337</v>
      </c>
      <c r="GLZ15" s="98" t="s">
        <v>1336</v>
      </c>
      <c r="GMA15" s="10"/>
      <c r="GMC15" s="6" t="s">
        <v>1337</v>
      </c>
      <c r="GMD15" s="98" t="s">
        <v>1336</v>
      </c>
      <c r="GME15" s="10"/>
      <c r="GMG15" s="6" t="s">
        <v>1337</v>
      </c>
      <c r="GMH15" s="98" t="s">
        <v>1336</v>
      </c>
      <c r="GMI15" s="10"/>
      <c r="GMK15" s="6" t="s">
        <v>1337</v>
      </c>
      <c r="GML15" s="98" t="s">
        <v>1336</v>
      </c>
      <c r="GMM15" s="10"/>
      <c r="GMO15" s="6" t="s">
        <v>1337</v>
      </c>
      <c r="GMP15" s="98" t="s">
        <v>1336</v>
      </c>
      <c r="GMQ15" s="10"/>
      <c r="GMS15" s="6" t="s">
        <v>1337</v>
      </c>
      <c r="GMT15" s="98" t="s">
        <v>1336</v>
      </c>
      <c r="GMU15" s="10"/>
      <c r="GMW15" s="6" t="s">
        <v>1337</v>
      </c>
      <c r="GMX15" s="98" t="s">
        <v>1336</v>
      </c>
      <c r="GMY15" s="10"/>
      <c r="GNA15" s="6" t="s">
        <v>1337</v>
      </c>
      <c r="GNB15" s="98" t="s">
        <v>1336</v>
      </c>
      <c r="GNC15" s="10"/>
      <c r="GNE15" s="6" t="s">
        <v>1337</v>
      </c>
      <c r="GNF15" s="98" t="s">
        <v>1336</v>
      </c>
      <c r="GNG15" s="10"/>
      <c r="GNI15" s="6" t="s">
        <v>1337</v>
      </c>
      <c r="GNJ15" s="98" t="s">
        <v>1336</v>
      </c>
      <c r="GNK15" s="10"/>
      <c r="GNM15" s="6" t="s">
        <v>1337</v>
      </c>
      <c r="GNN15" s="98" t="s">
        <v>1336</v>
      </c>
      <c r="GNO15" s="10"/>
      <c r="GNQ15" s="6" t="s">
        <v>1337</v>
      </c>
      <c r="GNR15" s="98" t="s">
        <v>1336</v>
      </c>
      <c r="GNS15" s="10"/>
      <c r="GNU15" s="6" t="s">
        <v>1337</v>
      </c>
      <c r="GNV15" s="98" t="s">
        <v>1336</v>
      </c>
      <c r="GNW15" s="10"/>
      <c r="GNY15" s="6" t="s">
        <v>1337</v>
      </c>
      <c r="GNZ15" s="98" t="s">
        <v>1336</v>
      </c>
      <c r="GOA15" s="10"/>
      <c r="GOC15" s="6" t="s">
        <v>1337</v>
      </c>
      <c r="GOD15" s="98" t="s">
        <v>1336</v>
      </c>
      <c r="GOE15" s="10"/>
      <c r="GOG15" s="6" t="s">
        <v>1337</v>
      </c>
      <c r="GOH15" s="98" t="s">
        <v>1336</v>
      </c>
      <c r="GOI15" s="10"/>
      <c r="GOK15" s="6" t="s">
        <v>1337</v>
      </c>
      <c r="GOL15" s="98" t="s">
        <v>1336</v>
      </c>
      <c r="GOM15" s="10"/>
      <c r="GOO15" s="6" t="s">
        <v>1337</v>
      </c>
      <c r="GOP15" s="98" t="s">
        <v>1336</v>
      </c>
      <c r="GOQ15" s="10"/>
      <c r="GOS15" s="6" t="s">
        <v>1337</v>
      </c>
      <c r="GOT15" s="98" t="s">
        <v>1336</v>
      </c>
      <c r="GOU15" s="10"/>
      <c r="GOW15" s="6" t="s">
        <v>1337</v>
      </c>
      <c r="GOX15" s="98" t="s">
        <v>1336</v>
      </c>
      <c r="GOY15" s="10"/>
      <c r="GPA15" s="6" t="s">
        <v>1337</v>
      </c>
      <c r="GPB15" s="98" t="s">
        <v>1336</v>
      </c>
      <c r="GPC15" s="10"/>
      <c r="GPE15" s="6" t="s">
        <v>1337</v>
      </c>
      <c r="GPF15" s="98" t="s">
        <v>1336</v>
      </c>
      <c r="GPG15" s="10"/>
      <c r="GPI15" s="6" t="s">
        <v>1337</v>
      </c>
      <c r="GPJ15" s="98" t="s">
        <v>1336</v>
      </c>
      <c r="GPK15" s="10"/>
      <c r="GPM15" s="6" t="s">
        <v>1337</v>
      </c>
      <c r="GPN15" s="98" t="s">
        <v>1336</v>
      </c>
      <c r="GPO15" s="10"/>
      <c r="GPQ15" s="6" t="s">
        <v>1337</v>
      </c>
      <c r="GPR15" s="98" t="s">
        <v>1336</v>
      </c>
      <c r="GPS15" s="10"/>
      <c r="GPU15" s="6" t="s">
        <v>1337</v>
      </c>
      <c r="GPV15" s="98" t="s">
        <v>1336</v>
      </c>
      <c r="GPW15" s="10"/>
      <c r="GPY15" s="6" t="s">
        <v>1337</v>
      </c>
      <c r="GPZ15" s="98" t="s">
        <v>1336</v>
      </c>
      <c r="GQA15" s="10"/>
      <c r="GQC15" s="6" t="s">
        <v>1337</v>
      </c>
      <c r="GQD15" s="98" t="s">
        <v>1336</v>
      </c>
      <c r="GQE15" s="10"/>
      <c r="GQG15" s="6" t="s">
        <v>1337</v>
      </c>
      <c r="GQH15" s="98" t="s">
        <v>1336</v>
      </c>
      <c r="GQI15" s="10"/>
      <c r="GQK15" s="6" t="s">
        <v>1337</v>
      </c>
      <c r="GQL15" s="98" t="s">
        <v>1336</v>
      </c>
      <c r="GQM15" s="10"/>
      <c r="GQO15" s="6" t="s">
        <v>1337</v>
      </c>
      <c r="GQP15" s="98" t="s">
        <v>1336</v>
      </c>
      <c r="GQQ15" s="10"/>
      <c r="GQS15" s="6" t="s">
        <v>1337</v>
      </c>
      <c r="GQT15" s="98" t="s">
        <v>1336</v>
      </c>
      <c r="GQU15" s="10"/>
      <c r="GQW15" s="6" t="s">
        <v>1337</v>
      </c>
      <c r="GQX15" s="98" t="s">
        <v>1336</v>
      </c>
      <c r="GQY15" s="10"/>
      <c r="GRA15" s="6" t="s">
        <v>1337</v>
      </c>
      <c r="GRB15" s="98" t="s">
        <v>1336</v>
      </c>
      <c r="GRC15" s="10"/>
      <c r="GRE15" s="6" t="s">
        <v>1337</v>
      </c>
      <c r="GRF15" s="98" t="s">
        <v>1336</v>
      </c>
      <c r="GRG15" s="10"/>
      <c r="GRI15" s="6" t="s">
        <v>1337</v>
      </c>
      <c r="GRJ15" s="98" t="s">
        <v>1336</v>
      </c>
      <c r="GRK15" s="10"/>
      <c r="GRM15" s="6" t="s">
        <v>1337</v>
      </c>
      <c r="GRN15" s="98" t="s">
        <v>1336</v>
      </c>
      <c r="GRO15" s="10"/>
      <c r="GRQ15" s="6" t="s">
        <v>1337</v>
      </c>
      <c r="GRR15" s="98" t="s">
        <v>1336</v>
      </c>
      <c r="GRS15" s="10"/>
      <c r="GRU15" s="6" t="s">
        <v>1337</v>
      </c>
      <c r="GRV15" s="98" t="s">
        <v>1336</v>
      </c>
      <c r="GRW15" s="10"/>
      <c r="GRY15" s="6" t="s">
        <v>1337</v>
      </c>
      <c r="GRZ15" s="98" t="s">
        <v>1336</v>
      </c>
      <c r="GSA15" s="10"/>
      <c r="GSC15" s="6" t="s">
        <v>1337</v>
      </c>
      <c r="GSD15" s="98" t="s">
        <v>1336</v>
      </c>
      <c r="GSE15" s="10"/>
      <c r="GSG15" s="6" t="s">
        <v>1337</v>
      </c>
      <c r="GSH15" s="98" t="s">
        <v>1336</v>
      </c>
      <c r="GSI15" s="10"/>
      <c r="GSK15" s="6" t="s">
        <v>1337</v>
      </c>
      <c r="GSL15" s="98" t="s">
        <v>1336</v>
      </c>
      <c r="GSM15" s="10"/>
      <c r="GSO15" s="6" t="s">
        <v>1337</v>
      </c>
      <c r="GSP15" s="98" t="s">
        <v>1336</v>
      </c>
      <c r="GSQ15" s="10"/>
      <c r="GSS15" s="6" t="s">
        <v>1337</v>
      </c>
      <c r="GST15" s="98" t="s">
        <v>1336</v>
      </c>
      <c r="GSU15" s="10"/>
      <c r="GSW15" s="6" t="s">
        <v>1337</v>
      </c>
      <c r="GSX15" s="98" t="s">
        <v>1336</v>
      </c>
      <c r="GSY15" s="10"/>
      <c r="GTA15" s="6" t="s">
        <v>1337</v>
      </c>
      <c r="GTB15" s="98" t="s">
        <v>1336</v>
      </c>
      <c r="GTC15" s="10"/>
      <c r="GTE15" s="6" t="s">
        <v>1337</v>
      </c>
      <c r="GTF15" s="98" t="s">
        <v>1336</v>
      </c>
      <c r="GTG15" s="10"/>
      <c r="GTI15" s="6" t="s">
        <v>1337</v>
      </c>
      <c r="GTJ15" s="98" t="s">
        <v>1336</v>
      </c>
      <c r="GTK15" s="10"/>
      <c r="GTM15" s="6" t="s">
        <v>1337</v>
      </c>
      <c r="GTN15" s="98" t="s">
        <v>1336</v>
      </c>
      <c r="GTO15" s="10"/>
      <c r="GTQ15" s="6" t="s">
        <v>1337</v>
      </c>
      <c r="GTR15" s="98" t="s">
        <v>1336</v>
      </c>
      <c r="GTS15" s="10"/>
      <c r="GTU15" s="6" t="s">
        <v>1337</v>
      </c>
      <c r="GTV15" s="98" t="s">
        <v>1336</v>
      </c>
      <c r="GTW15" s="10"/>
      <c r="GTY15" s="6" t="s">
        <v>1337</v>
      </c>
      <c r="GTZ15" s="98" t="s">
        <v>1336</v>
      </c>
      <c r="GUA15" s="10"/>
      <c r="GUC15" s="6" t="s">
        <v>1337</v>
      </c>
      <c r="GUD15" s="98" t="s">
        <v>1336</v>
      </c>
      <c r="GUE15" s="10"/>
      <c r="GUG15" s="6" t="s">
        <v>1337</v>
      </c>
      <c r="GUH15" s="98" t="s">
        <v>1336</v>
      </c>
      <c r="GUI15" s="10"/>
      <c r="GUK15" s="6" t="s">
        <v>1337</v>
      </c>
      <c r="GUL15" s="98" t="s">
        <v>1336</v>
      </c>
      <c r="GUM15" s="10"/>
      <c r="GUO15" s="6" t="s">
        <v>1337</v>
      </c>
      <c r="GUP15" s="98" t="s">
        <v>1336</v>
      </c>
      <c r="GUQ15" s="10"/>
      <c r="GUS15" s="6" t="s">
        <v>1337</v>
      </c>
      <c r="GUT15" s="98" t="s">
        <v>1336</v>
      </c>
      <c r="GUU15" s="10"/>
      <c r="GUW15" s="6" t="s">
        <v>1337</v>
      </c>
      <c r="GUX15" s="98" t="s">
        <v>1336</v>
      </c>
      <c r="GUY15" s="10"/>
      <c r="GVA15" s="6" t="s">
        <v>1337</v>
      </c>
      <c r="GVB15" s="98" t="s">
        <v>1336</v>
      </c>
      <c r="GVC15" s="10"/>
      <c r="GVE15" s="6" t="s">
        <v>1337</v>
      </c>
      <c r="GVF15" s="98" t="s">
        <v>1336</v>
      </c>
      <c r="GVG15" s="10"/>
      <c r="GVI15" s="6" t="s">
        <v>1337</v>
      </c>
      <c r="GVJ15" s="98" t="s">
        <v>1336</v>
      </c>
      <c r="GVK15" s="10"/>
      <c r="GVM15" s="6" t="s">
        <v>1337</v>
      </c>
      <c r="GVN15" s="98" t="s">
        <v>1336</v>
      </c>
      <c r="GVO15" s="10"/>
      <c r="GVQ15" s="6" t="s">
        <v>1337</v>
      </c>
      <c r="GVR15" s="98" t="s">
        <v>1336</v>
      </c>
      <c r="GVS15" s="10"/>
      <c r="GVU15" s="6" t="s">
        <v>1337</v>
      </c>
      <c r="GVV15" s="98" t="s">
        <v>1336</v>
      </c>
      <c r="GVW15" s="10"/>
      <c r="GVY15" s="6" t="s">
        <v>1337</v>
      </c>
      <c r="GVZ15" s="98" t="s">
        <v>1336</v>
      </c>
      <c r="GWA15" s="10"/>
      <c r="GWC15" s="6" t="s">
        <v>1337</v>
      </c>
      <c r="GWD15" s="98" t="s">
        <v>1336</v>
      </c>
      <c r="GWE15" s="10"/>
      <c r="GWG15" s="6" t="s">
        <v>1337</v>
      </c>
      <c r="GWH15" s="98" t="s">
        <v>1336</v>
      </c>
      <c r="GWI15" s="10"/>
      <c r="GWK15" s="6" t="s">
        <v>1337</v>
      </c>
      <c r="GWL15" s="98" t="s">
        <v>1336</v>
      </c>
      <c r="GWM15" s="10"/>
      <c r="GWO15" s="6" t="s">
        <v>1337</v>
      </c>
      <c r="GWP15" s="98" t="s">
        <v>1336</v>
      </c>
      <c r="GWQ15" s="10"/>
      <c r="GWS15" s="6" t="s">
        <v>1337</v>
      </c>
      <c r="GWT15" s="98" t="s">
        <v>1336</v>
      </c>
      <c r="GWU15" s="10"/>
      <c r="GWW15" s="6" t="s">
        <v>1337</v>
      </c>
      <c r="GWX15" s="98" t="s">
        <v>1336</v>
      </c>
      <c r="GWY15" s="10"/>
      <c r="GXA15" s="6" t="s">
        <v>1337</v>
      </c>
      <c r="GXB15" s="98" t="s">
        <v>1336</v>
      </c>
      <c r="GXC15" s="10"/>
      <c r="GXE15" s="6" t="s">
        <v>1337</v>
      </c>
      <c r="GXF15" s="98" t="s">
        <v>1336</v>
      </c>
      <c r="GXG15" s="10"/>
      <c r="GXI15" s="6" t="s">
        <v>1337</v>
      </c>
      <c r="GXJ15" s="98" t="s">
        <v>1336</v>
      </c>
      <c r="GXK15" s="10"/>
      <c r="GXM15" s="6" t="s">
        <v>1337</v>
      </c>
      <c r="GXN15" s="98" t="s">
        <v>1336</v>
      </c>
      <c r="GXO15" s="10"/>
      <c r="GXQ15" s="6" t="s">
        <v>1337</v>
      </c>
      <c r="GXR15" s="98" t="s">
        <v>1336</v>
      </c>
      <c r="GXS15" s="10"/>
      <c r="GXU15" s="6" t="s">
        <v>1337</v>
      </c>
      <c r="GXV15" s="98" t="s">
        <v>1336</v>
      </c>
      <c r="GXW15" s="10"/>
      <c r="GXY15" s="6" t="s">
        <v>1337</v>
      </c>
      <c r="GXZ15" s="98" t="s">
        <v>1336</v>
      </c>
      <c r="GYA15" s="10"/>
      <c r="GYC15" s="6" t="s">
        <v>1337</v>
      </c>
      <c r="GYD15" s="98" t="s">
        <v>1336</v>
      </c>
      <c r="GYE15" s="10"/>
      <c r="GYG15" s="6" t="s">
        <v>1337</v>
      </c>
      <c r="GYH15" s="98" t="s">
        <v>1336</v>
      </c>
      <c r="GYI15" s="10"/>
      <c r="GYK15" s="6" t="s">
        <v>1337</v>
      </c>
      <c r="GYL15" s="98" t="s">
        <v>1336</v>
      </c>
      <c r="GYM15" s="10"/>
      <c r="GYO15" s="6" t="s">
        <v>1337</v>
      </c>
      <c r="GYP15" s="98" t="s">
        <v>1336</v>
      </c>
      <c r="GYQ15" s="10"/>
      <c r="GYS15" s="6" t="s">
        <v>1337</v>
      </c>
      <c r="GYT15" s="98" t="s">
        <v>1336</v>
      </c>
      <c r="GYU15" s="10"/>
      <c r="GYW15" s="6" t="s">
        <v>1337</v>
      </c>
      <c r="GYX15" s="98" t="s">
        <v>1336</v>
      </c>
      <c r="GYY15" s="10"/>
      <c r="GZA15" s="6" t="s">
        <v>1337</v>
      </c>
      <c r="GZB15" s="98" t="s">
        <v>1336</v>
      </c>
      <c r="GZC15" s="10"/>
      <c r="GZE15" s="6" t="s">
        <v>1337</v>
      </c>
      <c r="GZF15" s="98" t="s">
        <v>1336</v>
      </c>
      <c r="GZG15" s="10"/>
      <c r="GZI15" s="6" t="s">
        <v>1337</v>
      </c>
      <c r="GZJ15" s="98" t="s">
        <v>1336</v>
      </c>
      <c r="GZK15" s="10"/>
      <c r="GZM15" s="6" t="s">
        <v>1337</v>
      </c>
      <c r="GZN15" s="98" t="s">
        <v>1336</v>
      </c>
      <c r="GZO15" s="10"/>
      <c r="GZQ15" s="6" t="s">
        <v>1337</v>
      </c>
      <c r="GZR15" s="98" t="s">
        <v>1336</v>
      </c>
      <c r="GZS15" s="10"/>
      <c r="GZU15" s="6" t="s">
        <v>1337</v>
      </c>
      <c r="GZV15" s="98" t="s">
        <v>1336</v>
      </c>
      <c r="GZW15" s="10"/>
      <c r="GZY15" s="6" t="s">
        <v>1337</v>
      </c>
      <c r="GZZ15" s="98" t="s">
        <v>1336</v>
      </c>
      <c r="HAA15" s="10"/>
      <c r="HAC15" s="6" t="s">
        <v>1337</v>
      </c>
      <c r="HAD15" s="98" t="s">
        <v>1336</v>
      </c>
      <c r="HAE15" s="10"/>
      <c r="HAG15" s="6" t="s">
        <v>1337</v>
      </c>
      <c r="HAH15" s="98" t="s">
        <v>1336</v>
      </c>
      <c r="HAI15" s="10"/>
      <c r="HAK15" s="6" t="s">
        <v>1337</v>
      </c>
      <c r="HAL15" s="98" t="s">
        <v>1336</v>
      </c>
      <c r="HAM15" s="10"/>
      <c r="HAO15" s="6" t="s">
        <v>1337</v>
      </c>
      <c r="HAP15" s="98" t="s">
        <v>1336</v>
      </c>
      <c r="HAQ15" s="10"/>
      <c r="HAS15" s="6" t="s">
        <v>1337</v>
      </c>
      <c r="HAT15" s="98" t="s">
        <v>1336</v>
      </c>
      <c r="HAU15" s="10"/>
      <c r="HAW15" s="6" t="s">
        <v>1337</v>
      </c>
      <c r="HAX15" s="98" t="s">
        <v>1336</v>
      </c>
      <c r="HAY15" s="10"/>
      <c r="HBA15" s="6" t="s">
        <v>1337</v>
      </c>
      <c r="HBB15" s="98" t="s">
        <v>1336</v>
      </c>
      <c r="HBC15" s="10"/>
      <c r="HBE15" s="6" t="s">
        <v>1337</v>
      </c>
      <c r="HBF15" s="98" t="s">
        <v>1336</v>
      </c>
      <c r="HBG15" s="10"/>
      <c r="HBI15" s="6" t="s">
        <v>1337</v>
      </c>
      <c r="HBJ15" s="98" t="s">
        <v>1336</v>
      </c>
      <c r="HBK15" s="10"/>
      <c r="HBM15" s="6" t="s">
        <v>1337</v>
      </c>
      <c r="HBN15" s="98" t="s">
        <v>1336</v>
      </c>
      <c r="HBO15" s="10"/>
      <c r="HBQ15" s="6" t="s">
        <v>1337</v>
      </c>
      <c r="HBR15" s="98" t="s">
        <v>1336</v>
      </c>
      <c r="HBS15" s="10"/>
      <c r="HBU15" s="6" t="s">
        <v>1337</v>
      </c>
      <c r="HBV15" s="98" t="s">
        <v>1336</v>
      </c>
      <c r="HBW15" s="10"/>
      <c r="HBY15" s="6" t="s">
        <v>1337</v>
      </c>
      <c r="HBZ15" s="98" t="s">
        <v>1336</v>
      </c>
      <c r="HCA15" s="10"/>
      <c r="HCC15" s="6" t="s">
        <v>1337</v>
      </c>
      <c r="HCD15" s="98" t="s">
        <v>1336</v>
      </c>
      <c r="HCE15" s="10"/>
      <c r="HCG15" s="6" t="s">
        <v>1337</v>
      </c>
      <c r="HCH15" s="98" t="s">
        <v>1336</v>
      </c>
      <c r="HCI15" s="10"/>
      <c r="HCK15" s="6" t="s">
        <v>1337</v>
      </c>
      <c r="HCL15" s="98" t="s">
        <v>1336</v>
      </c>
      <c r="HCM15" s="10"/>
      <c r="HCO15" s="6" t="s">
        <v>1337</v>
      </c>
      <c r="HCP15" s="98" t="s">
        <v>1336</v>
      </c>
      <c r="HCQ15" s="10"/>
      <c r="HCS15" s="6" t="s">
        <v>1337</v>
      </c>
      <c r="HCT15" s="98" t="s">
        <v>1336</v>
      </c>
      <c r="HCU15" s="10"/>
      <c r="HCW15" s="6" t="s">
        <v>1337</v>
      </c>
      <c r="HCX15" s="98" t="s">
        <v>1336</v>
      </c>
      <c r="HCY15" s="10"/>
      <c r="HDA15" s="6" t="s">
        <v>1337</v>
      </c>
      <c r="HDB15" s="98" t="s">
        <v>1336</v>
      </c>
      <c r="HDC15" s="10"/>
      <c r="HDE15" s="6" t="s">
        <v>1337</v>
      </c>
      <c r="HDF15" s="98" t="s">
        <v>1336</v>
      </c>
      <c r="HDG15" s="10"/>
      <c r="HDI15" s="6" t="s">
        <v>1337</v>
      </c>
      <c r="HDJ15" s="98" t="s">
        <v>1336</v>
      </c>
      <c r="HDK15" s="10"/>
      <c r="HDM15" s="6" t="s">
        <v>1337</v>
      </c>
      <c r="HDN15" s="98" t="s">
        <v>1336</v>
      </c>
      <c r="HDO15" s="10"/>
      <c r="HDQ15" s="6" t="s">
        <v>1337</v>
      </c>
      <c r="HDR15" s="98" t="s">
        <v>1336</v>
      </c>
      <c r="HDS15" s="10"/>
      <c r="HDU15" s="6" t="s">
        <v>1337</v>
      </c>
      <c r="HDV15" s="98" t="s">
        <v>1336</v>
      </c>
      <c r="HDW15" s="10"/>
      <c r="HDY15" s="6" t="s">
        <v>1337</v>
      </c>
      <c r="HDZ15" s="98" t="s">
        <v>1336</v>
      </c>
      <c r="HEA15" s="10"/>
      <c r="HEC15" s="6" t="s">
        <v>1337</v>
      </c>
      <c r="HED15" s="98" t="s">
        <v>1336</v>
      </c>
      <c r="HEE15" s="10"/>
      <c r="HEG15" s="6" t="s">
        <v>1337</v>
      </c>
      <c r="HEH15" s="98" t="s">
        <v>1336</v>
      </c>
      <c r="HEI15" s="10"/>
      <c r="HEK15" s="6" t="s">
        <v>1337</v>
      </c>
      <c r="HEL15" s="98" t="s">
        <v>1336</v>
      </c>
      <c r="HEM15" s="10"/>
      <c r="HEO15" s="6" t="s">
        <v>1337</v>
      </c>
      <c r="HEP15" s="98" t="s">
        <v>1336</v>
      </c>
      <c r="HEQ15" s="10"/>
      <c r="HES15" s="6" t="s">
        <v>1337</v>
      </c>
      <c r="HET15" s="98" t="s">
        <v>1336</v>
      </c>
      <c r="HEU15" s="10"/>
      <c r="HEW15" s="6" t="s">
        <v>1337</v>
      </c>
      <c r="HEX15" s="98" t="s">
        <v>1336</v>
      </c>
      <c r="HEY15" s="10"/>
      <c r="HFA15" s="6" t="s">
        <v>1337</v>
      </c>
      <c r="HFB15" s="98" t="s">
        <v>1336</v>
      </c>
      <c r="HFC15" s="10"/>
      <c r="HFE15" s="6" t="s">
        <v>1337</v>
      </c>
      <c r="HFF15" s="98" t="s">
        <v>1336</v>
      </c>
      <c r="HFG15" s="10"/>
      <c r="HFI15" s="6" t="s">
        <v>1337</v>
      </c>
      <c r="HFJ15" s="98" t="s">
        <v>1336</v>
      </c>
      <c r="HFK15" s="10"/>
      <c r="HFM15" s="6" t="s">
        <v>1337</v>
      </c>
      <c r="HFN15" s="98" t="s">
        <v>1336</v>
      </c>
      <c r="HFO15" s="10"/>
      <c r="HFQ15" s="6" t="s">
        <v>1337</v>
      </c>
      <c r="HFR15" s="98" t="s">
        <v>1336</v>
      </c>
      <c r="HFS15" s="10"/>
      <c r="HFU15" s="6" t="s">
        <v>1337</v>
      </c>
      <c r="HFV15" s="98" t="s">
        <v>1336</v>
      </c>
      <c r="HFW15" s="10"/>
      <c r="HFY15" s="6" t="s">
        <v>1337</v>
      </c>
      <c r="HFZ15" s="98" t="s">
        <v>1336</v>
      </c>
      <c r="HGA15" s="10"/>
      <c r="HGC15" s="6" t="s">
        <v>1337</v>
      </c>
      <c r="HGD15" s="98" t="s">
        <v>1336</v>
      </c>
      <c r="HGE15" s="10"/>
      <c r="HGG15" s="6" t="s">
        <v>1337</v>
      </c>
      <c r="HGH15" s="98" t="s">
        <v>1336</v>
      </c>
      <c r="HGI15" s="10"/>
      <c r="HGK15" s="6" t="s">
        <v>1337</v>
      </c>
      <c r="HGL15" s="98" t="s">
        <v>1336</v>
      </c>
      <c r="HGM15" s="10"/>
      <c r="HGO15" s="6" t="s">
        <v>1337</v>
      </c>
      <c r="HGP15" s="98" t="s">
        <v>1336</v>
      </c>
      <c r="HGQ15" s="10"/>
      <c r="HGS15" s="6" t="s">
        <v>1337</v>
      </c>
      <c r="HGT15" s="98" t="s">
        <v>1336</v>
      </c>
      <c r="HGU15" s="10"/>
      <c r="HGW15" s="6" t="s">
        <v>1337</v>
      </c>
      <c r="HGX15" s="98" t="s">
        <v>1336</v>
      </c>
      <c r="HGY15" s="10"/>
      <c r="HHA15" s="6" t="s">
        <v>1337</v>
      </c>
      <c r="HHB15" s="98" t="s">
        <v>1336</v>
      </c>
      <c r="HHC15" s="10"/>
      <c r="HHE15" s="6" t="s">
        <v>1337</v>
      </c>
      <c r="HHF15" s="98" t="s">
        <v>1336</v>
      </c>
      <c r="HHG15" s="10"/>
      <c r="HHI15" s="6" t="s">
        <v>1337</v>
      </c>
      <c r="HHJ15" s="98" t="s">
        <v>1336</v>
      </c>
      <c r="HHK15" s="10"/>
      <c r="HHM15" s="6" t="s">
        <v>1337</v>
      </c>
      <c r="HHN15" s="98" t="s">
        <v>1336</v>
      </c>
      <c r="HHO15" s="10"/>
      <c r="HHQ15" s="6" t="s">
        <v>1337</v>
      </c>
      <c r="HHR15" s="98" t="s">
        <v>1336</v>
      </c>
      <c r="HHS15" s="10"/>
      <c r="HHU15" s="6" t="s">
        <v>1337</v>
      </c>
      <c r="HHV15" s="98" t="s">
        <v>1336</v>
      </c>
      <c r="HHW15" s="10"/>
      <c r="HHY15" s="6" t="s">
        <v>1337</v>
      </c>
      <c r="HHZ15" s="98" t="s">
        <v>1336</v>
      </c>
      <c r="HIA15" s="10"/>
      <c r="HIC15" s="6" t="s">
        <v>1337</v>
      </c>
      <c r="HID15" s="98" t="s">
        <v>1336</v>
      </c>
      <c r="HIE15" s="10"/>
      <c r="HIG15" s="6" t="s">
        <v>1337</v>
      </c>
      <c r="HIH15" s="98" t="s">
        <v>1336</v>
      </c>
      <c r="HII15" s="10"/>
      <c r="HIK15" s="6" t="s">
        <v>1337</v>
      </c>
      <c r="HIL15" s="98" t="s">
        <v>1336</v>
      </c>
      <c r="HIM15" s="10"/>
      <c r="HIO15" s="6" t="s">
        <v>1337</v>
      </c>
      <c r="HIP15" s="98" t="s">
        <v>1336</v>
      </c>
      <c r="HIQ15" s="10"/>
      <c r="HIS15" s="6" t="s">
        <v>1337</v>
      </c>
      <c r="HIT15" s="98" t="s">
        <v>1336</v>
      </c>
      <c r="HIU15" s="10"/>
      <c r="HIW15" s="6" t="s">
        <v>1337</v>
      </c>
      <c r="HIX15" s="98" t="s">
        <v>1336</v>
      </c>
      <c r="HIY15" s="10"/>
      <c r="HJA15" s="6" t="s">
        <v>1337</v>
      </c>
      <c r="HJB15" s="98" t="s">
        <v>1336</v>
      </c>
      <c r="HJC15" s="10"/>
      <c r="HJE15" s="6" t="s">
        <v>1337</v>
      </c>
      <c r="HJF15" s="98" t="s">
        <v>1336</v>
      </c>
      <c r="HJG15" s="10"/>
      <c r="HJI15" s="6" t="s">
        <v>1337</v>
      </c>
      <c r="HJJ15" s="98" t="s">
        <v>1336</v>
      </c>
      <c r="HJK15" s="10"/>
      <c r="HJM15" s="6" t="s">
        <v>1337</v>
      </c>
      <c r="HJN15" s="98" t="s">
        <v>1336</v>
      </c>
      <c r="HJO15" s="10"/>
      <c r="HJQ15" s="6" t="s">
        <v>1337</v>
      </c>
      <c r="HJR15" s="98" t="s">
        <v>1336</v>
      </c>
      <c r="HJS15" s="10"/>
      <c r="HJU15" s="6" t="s">
        <v>1337</v>
      </c>
      <c r="HJV15" s="98" t="s">
        <v>1336</v>
      </c>
      <c r="HJW15" s="10"/>
      <c r="HJY15" s="6" t="s">
        <v>1337</v>
      </c>
      <c r="HJZ15" s="98" t="s">
        <v>1336</v>
      </c>
      <c r="HKA15" s="10"/>
      <c r="HKC15" s="6" t="s">
        <v>1337</v>
      </c>
      <c r="HKD15" s="98" t="s">
        <v>1336</v>
      </c>
      <c r="HKE15" s="10"/>
      <c r="HKG15" s="6" t="s">
        <v>1337</v>
      </c>
      <c r="HKH15" s="98" t="s">
        <v>1336</v>
      </c>
      <c r="HKI15" s="10"/>
      <c r="HKK15" s="6" t="s">
        <v>1337</v>
      </c>
      <c r="HKL15" s="98" t="s">
        <v>1336</v>
      </c>
      <c r="HKM15" s="10"/>
      <c r="HKO15" s="6" t="s">
        <v>1337</v>
      </c>
      <c r="HKP15" s="98" t="s">
        <v>1336</v>
      </c>
      <c r="HKQ15" s="10"/>
      <c r="HKS15" s="6" t="s">
        <v>1337</v>
      </c>
      <c r="HKT15" s="98" t="s">
        <v>1336</v>
      </c>
      <c r="HKU15" s="10"/>
      <c r="HKW15" s="6" t="s">
        <v>1337</v>
      </c>
      <c r="HKX15" s="98" t="s">
        <v>1336</v>
      </c>
      <c r="HKY15" s="10"/>
      <c r="HLA15" s="6" t="s">
        <v>1337</v>
      </c>
      <c r="HLB15" s="98" t="s">
        <v>1336</v>
      </c>
      <c r="HLC15" s="10"/>
      <c r="HLE15" s="6" t="s">
        <v>1337</v>
      </c>
      <c r="HLF15" s="98" t="s">
        <v>1336</v>
      </c>
      <c r="HLG15" s="10"/>
      <c r="HLI15" s="6" t="s">
        <v>1337</v>
      </c>
      <c r="HLJ15" s="98" t="s">
        <v>1336</v>
      </c>
      <c r="HLK15" s="10"/>
      <c r="HLM15" s="6" t="s">
        <v>1337</v>
      </c>
      <c r="HLN15" s="98" t="s">
        <v>1336</v>
      </c>
      <c r="HLO15" s="10"/>
      <c r="HLQ15" s="6" t="s">
        <v>1337</v>
      </c>
      <c r="HLR15" s="98" t="s">
        <v>1336</v>
      </c>
      <c r="HLS15" s="10"/>
      <c r="HLU15" s="6" t="s">
        <v>1337</v>
      </c>
      <c r="HLV15" s="98" t="s">
        <v>1336</v>
      </c>
      <c r="HLW15" s="10"/>
      <c r="HLY15" s="6" t="s">
        <v>1337</v>
      </c>
      <c r="HLZ15" s="98" t="s">
        <v>1336</v>
      </c>
      <c r="HMA15" s="10"/>
      <c r="HMC15" s="6" t="s">
        <v>1337</v>
      </c>
      <c r="HMD15" s="98" t="s">
        <v>1336</v>
      </c>
      <c r="HME15" s="10"/>
      <c r="HMG15" s="6" t="s">
        <v>1337</v>
      </c>
      <c r="HMH15" s="98" t="s">
        <v>1336</v>
      </c>
      <c r="HMI15" s="10"/>
      <c r="HMK15" s="6" t="s">
        <v>1337</v>
      </c>
      <c r="HML15" s="98" t="s">
        <v>1336</v>
      </c>
      <c r="HMM15" s="10"/>
      <c r="HMO15" s="6" t="s">
        <v>1337</v>
      </c>
      <c r="HMP15" s="98" t="s">
        <v>1336</v>
      </c>
      <c r="HMQ15" s="10"/>
      <c r="HMS15" s="6" t="s">
        <v>1337</v>
      </c>
      <c r="HMT15" s="98" t="s">
        <v>1336</v>
      </c>
      <c r="HMU15" s="10"/>
      <c r="HMW15" s="6" t="s">
        <v>1337</v>
      </c>
      <c r="HMX15" s="98" t="s">
        <v>1336</v>
      </c>
      <c r="HMY15" s="10"/>
      <c r="HNA15" s="6" t="s">
        <v>1337</v>
      </c>
      <c r="HNB15" s="98" t="s">
        <v>1336</v>
      </c>
      <c r="HNC15" s="10"/>
      <c r="HNE15" s="6" t="s">
        <v>1337</v>
      </c>
      <c r="HNF15" s="98" t="s">
        <v>1336</v>
      </c>
      <c r="HNG15" s="10"/>
      <c r="HNI15" s="6" t="s">
        <v>1337</v>
      </c>
      <c r="HNJ15" s="98" t="s">
        <v>1336</v>
      </c>
      <c r="HNK15" s="10"/>
      <c r="HNM15" s="6" t="s">
        <v>1337</v>
      </c>
      <c r="HNN15" s="98" t="s">
        <v>1336</v>
      </c>
      <c r="HNO15" s="10"/>
      <c r="HNQ15" s="6" t="s">
        <v>1337</v>
      </c>
      <c r="HNR15" s="98" t="s">
        <v>1336</v>
      </c>
      <c r="HNS15" s="10"/>
      <c r="HNU15" s="6" t="s">
        <v>1337</v>
      </c>
      <c r="HNV15" s="98" t="s">
        <v>1336</v>
      </c>
      <c r="HNW15" s="10"/>
      <c r="HNY15" s="6" t="s">
        <v>1337</v>
      </c>
      <c r="HNZ15" s="98" t="s">
        <v>1336</v>
      </c>
      <c r="HOA15" s="10"/>
      <c r="HOC15" s="6" t="s">
        <v>1337</v>
      </c>
      <c r="HOD15" s="98" t="s">
        <v>1336</v>
      </c>
      <c r="HOE15" s="10"/>
      <c r="HOG15" s="6" t="s">
        <v>1337</v>
      </c>
      <c r="HOH15" s="98" t="s">
        <v>1336</v>
      </c>
      <c r="HOI15" s="10"/>
      <c r="HOK15" s="6" t="s">
        <v>1337</v>
      </c>
      <c r="HOL15" s="98" t="s">
        <v>1336</v>
      </c>
      <c r="HOM15" s="10"/>
      <c r="HOO15" s="6" t="s">
        <v>1337</v>
      </c>
      <c r="HOP15" s="98" t="s">
        <v>1336</v>
      </c>
      <c r="HOQ15" s="10"/>
      <c r="HOS15" s="6" t="s">
        <v>1337</v>
      </c>
      <c r="HOT15" s="98" t="s">
        <v>1336</v>
      </c>
      <c r="HOU15" s="10"/>
      <c r="HOW15" s="6" t="s">
        <v>1337</v>
      </c>
      <c r="HOX15" s="98" t="s">
        <v>1336</v>
      </c>
      <c r="HOY15" s="10"/>
      <c r="HPA15" s="6" t="s">
        <v>1337</v>
      </c>
      <c r="HPB15" s="98" t="s">
        <v>1336</v>
      </c>
      <c r="HPC15" s="10"/>
      <c r="HPE15" s="6" t="s">
        <v>1337</v>
      </c>
      <c r="HPF15" s="98" t="s">
        <v>1336</v>
      </c>
      <c r="HPG15" s="10"/>
      <c r="HPI15" s="6" t="s">
        <v>1337</v>
      </c>
      <c r="HPJ15" s="98" t="s">
        <v>1336</v>
      </c>
      <c r="HPK15" s="10"/>
      <c r="HPM15" s="6" t="s">
        <v>1337</v>
      </c>
      <c r="HPN15" s="98" t="s">
        <v>1336</v>
      </c>
      <c r="HPO15" s="10"/>
      <c r="HPQ15" s="6" t="s">
        <v>1337</v>
      </c>
      <c r="HPR15" s="98" t="s">
        <v>1336</v>
      </c>
      <c r="HPS15" s="10"/>
      <c r="HPU15" s="6" t="s">
        <v>1337</v>
      </c>
      <c r="HPV15" s="98" t="s">
        <v>1336</v>
      </c>
      <c r="HPW15" s="10"/>
      <c r="HPY15" s="6" t="s">
        <v>1337</v>
      </c>
      <c r="HPZ15" s="98" t="s">
        <v>1336</v>
      </c>
      <c r="HQA15" s="10"/>
      <c r="HQC15" s="6" t="s">
        <v>1337</v>
      </c>
      <c r="HQD15" s="98" t="s">
        <v>1336</v>
      </c>
      <c r="HQE15" s="10"/>
      <c r="HQG15" s="6" t="s">
        <v>1337</v>
      </c>
      <c r="HQH15" s="98" t="s">
        <v>1336</v>
      </c>
      <c r="HQI15" s="10"/>
      <c r="HQK15" s="6" t="s">
        <v>1337</v>
      </c>
      <c r="HQL15" s="98" t="s">
        <v>1336</v>
      </c>
      <c r="HQM15" s="10"/>
      <c r="HQO15" s="6" t="s">
        <v>1337</v>
      </c>
      <c r="HQP15" s="98" t="s">
        <v>1336</v>
      </c>
      <c r="HQQ15" s="10"/>
      <c r="HQS15" s="6" t="s">
        <v>1337</v>
      </c>
      <c r="HQT15" s="98" t="s">
        <v>1336</v>
      </c>
      <c r="HQU15" s="10"/>
      <c r="HQW15" s="6" t="s">
        <v>1337</v>
      </c>
      <c r="HQX15" s="98" t="s">
        <v>1336</v>
      </c>
      <c r="HQY15" s="10"/>
      <c r="HRA15" s="6" t="s">
        <v>1337</v>
      </c>
      <c r="HRB15" s="98" t="s">
        <v>1336</v>
      </c>
      <c r="HRC15" s="10"/>
      <c r="HRE15" s="6" t="s">
        <v>1337</v>
      </c>
      <c r="HRF15" s="98" t="s">
        <v>1336</v>
      </c>
      <c r="HRG15" s="10"/>
      <c r="HRI15" s="6" t="s">
        <v>1337</v>
      </c>
      <c r="HRJ15" s="98" t="s">
        <v>1336</v>
      </c>
      <c r="HRK15" s="10"/>
      <c r="HRM15" s="6" t="s">
        <v>1337</v>
      </c>
      <c r="HRN15" s="98" t="s">
        <v>1336</v>
      </c>
      <c r="HRO15" s="10"/>
      <c r="HRQ15" s="6" t="s">
        <v>1337</v>
      </c>
      <c r="HRR15" s="98" t="s">
        <v>1336</v>
      </c>
      <c r="HRS15" s="10"/>
      <c r="HRU15" s="6" t="s">
        <v>1337</v>
      </c>
      <c r="HRV15" s="98" t="s">
        <v>1336</v>
      </c>
      <c r="HRW15" s="10"/>
      <c r="HRY15" s="6" t="s">
        <v>1337</v>
      </c>
      <c r="HRZ15" s="98" t="s">
        <v>1336</v>
      </c>
      <c r="HSA15" s="10"/>
      <c r="HSC15" s="6" t="s">
        <v>1337</v>
      </c>
      <c r="HSD15" s="98" t="s">
        <v>1336</v>
      </c>
      <c r="HSE15" s="10"/>
      <c r="HSG15" s="6" t="s">
        <v>1337</v>
      </c>
      <c r="HSH15" s="98" t="s">
        <v>1336</v>
      </c>
      <c r="HSI15" s="10"/>
      <c r="HSK15" s="6" t="s">
        <v>1337</v>
      </c>
      <c r="HSL15" s="98" t="s">
        <v>1336</v>
      </c>
      <c r="HSM15" s="10"/>
      <c r="HSO15" s="6" t="s">
        <v>1337</v>
      </c>
      <c r="HSP15" s="98" t="s">
        <v>1336</v>
      </c>
      <c r="HSQ15" s="10"/>
      <c r="HSS15" s="6" t="s">
        <v>1337</v>
      </c>
      <c r="HST15" s="98" t="s">
        <v>1336</v>
      </c>
      <c r="HSU15" s="10"/>
      <c r="HSW15" s="6" t="s">
        <v>1337</v>
      </c>
      <c r="HSX15" s="98" t="s">
        <v>1336</v>
      </c>
      <c r="HSY15" s="10"/>
      <c r="HTA15" s="6" t="s">
        <v>1337</v>
      </c>
      <c r="HTB15" s="98" t="s">
        <v>1336</v>
      </c>
      <c r="HTC15" s="10"/>
      <c r="HTE15" s="6" t="s">
        <v>1337</v>
      </c>
      <c r="HTF15" s="98" t="s">
        <v>1336</v>
      </c>
      <c r="HTG15" s="10"/>
      <c r="HTI15" s="6" t="s">
        <v>1337</v>
      </c>
      <c r="HTJ15" s="98" t="s">
        <v>1336</v>
      </c>
      <c r="HTK15" s="10"/>
      <c r="HTM15" s="6" t="s">
        <v>1337</v>
      </c>
      <c r="HTN15" s="98" t="s">
        <v>1336</v>
      </c>
      <c r="HTO15" s="10"/>
      <c r="HTQ15" s="6" t="s">
        <v>1337</v>
      </c>
      <c r="HTR15" s="98" t="s">
        <v>1336</v>
      </c>
      <c r="HTS15" s="10"/>
      <c r="HTU15" s="6" t="s">
        <v>1337</v>
      </c>
      <c r="HTV15" s="98" t="s">
        <v>1336</v>
      </c>
      <c r="HTW15" s="10"/>
      <c r="HTY15" s="6" t="s">
        <v>1337</v>
      </c>
      <c r="HTZ15" s="98" t="s">
        <v>1336</v>
      </c>
      <c r="HUA15" s="10"/>
      <c r="HUC15" s="6" t="s">
        <v>1337</v>
      </c>
      <c r="HUD15" s="98" t="s">
        <v>1336</v>
      </c>
      <c r="HUE15" s="10"/>
      <c r="HUG15" s="6" t="s">
        <v>1337</v>
      </c>
      <c r="HUH15" s="98" t="s">
        <v>1336</v>
      </c>
      <c r="HUI15" s="10"/>
      <c r="HUK15" s="6" t="s">
        <v>1337</v>
      </c>
      <c r="HUL15" s="98" t="s">
        <v>1336</v>
      </c>
      <c r="HUM15" s="10"/>
      <c r="HUO15" s="6" t="s">
        <v>1337</v>
      </c>
      <c r="HUP15" s="98" t="s">
        <v>1336</v>
      </c>
      <c r="HUQ15" s="10"/>
      <c r="HUS15" s="6" t="s">
        <v>1337</v>
      </c>
      <c r="HUT15" s="98" t="s">
        <v>1336</v>
      </c>
      <c r="HUU15" s="10"/>
      <c r="HUW15" s="6" t="s">
        <v>1337</v>
      </c>
      <c r="HUX15" s="98" t="s">
        <v>1336</v>
      </c>
      <c r="HUY15" s="10"/>
      <c r="HVA15" s="6" t="s">
        <v>1337</v>
      </c>
      <c r="HVB15" s="98" t="s">
        <v>1336</v>
      </c>
      <c r="HVC15" s="10"/>
      <c r="HVE15" s="6" t="s">
        <v>1337</v>
      </c>
      <c r="HVF15" s="98" t="s">
        <v>1336</v>
      </c>
      <c r="HVG15" s="10"/>
      <c r="HVI15" s="6" t="s">
        <v>1337</v>
      </c>
      <c r="HVJ15" s="98" t="s">
        <v>1336</v>
      </c>
      <c r="HVK15" s="10"/>
      <c r="HVM15" s="6" t="s">
        <v>1337</v>
      </c>
      <c r="HVN15" s="98" t="s">
        <v>1336</v>
      </c>
      <c r="HVO15" s="10"/>
      <c r="HVQ15" s="6" t="s">
        <v>1337</v>
      </c>
      <c r="HVR15" s="98" t="s">
        <v>1336</v>
      </c>
      <c r="HVS15" s="10"/>
      <c r="HVU15" s="6" t="s">
        <v>1337</v>
      </c>
      <c r="HVV15" s="98" t="s">
        <v>1336</v>
      </c>
      <c r="HVW15" s="10"/>
      <c r="HVY15" s="6" t="s">
        <v>1337</v>
      </c>
      <c r="HVZ15" s="98" t="s">
        <v>1336</v>
      </c>
      <c r="HWA15" s="10"/>
      <c r="HWC15" s="6" t="s">
        <v>1337</v>
      </c>
      <c r="HWD15" s="98" t="s">
        <v>1336</v>
      </c>
      <c r="HWE15" s="10"/>
      <c r="HWG15" s="6" t="s">
        <v>1337</v>
      </c>
      <c r="HWH15" s="98" t="s">
        <v>1336</v>
      </c>
      <c r="HWI15" s="10"/>
      <c r="HWK15" s="6" t="s">
        <v>1337</v>
      </c>
      <c r="HWL15" s="98" t="s">
        <v>1336</v>
      </c>
      <c r="HWM15" s="10"/>
      <c r="HWO15" s="6" t="s">
        <v>1337</v>
      </c>
      <c r="HWP15" s="98" t="s">
        <v>1336</v>
      </c>
      <c r="HWQ15" s="10"/>
      <c r="HWS15" s="6" t="s">
        <v>1337</v>
      </c>
      <c r="HWT15" s="98" t="s">
        <v>1336</v>
      </c>
      <c r="HWU15" s="10"/>
      <c r="HWW15" s="6" t="s">
        <v>1337</v>
      </c>
      <c r="HWX15" s="98" t="s">
        <v>1336</v>
      </c>
      <c r="HWY15" s="10"/>
      <c r="HXA15" s="6" t="s">
        <v>1337</v>
      </c>
      <c r="HXB15" s="98" t="s">
        <v>1336</v>
      </c>
      <c r="HXC15" s="10"/>
      <c r="HXE15" s="6" t="s">
        <v>1337</v>
      </c>
      <c r="HXF15" s="98" t="s">
        <v>1336</v>
      </c>
      <c r="HXG15" s="10"/>
      <c r="HXI15" s="6" t="s">
        <v>1337</v>
      </c>
      <c r="HXJ15" s="98" t="s">
        <v>1336</v>
      </c>
      <c r="HXK15" s="10"/>
      <c r="HXM15" s="6" t="s">
        <v>1337</v>
      </c>
      <c r="HXN15" s="98" t="s">
        <v>1336</v>
      </c>
      <c r="HXO15" s="10"/>
      <c r="HXQ15" s="6" t="s">
        <v>1337</v>
      </c>
      <c r="HXR15" s="98" t="s">
        <v>1336</v>
      </c>
      <c r="HXS15" s="10"/>
      <c r="HXU15" s="6" t="s">
        <v>1337</v>
      </c>
      <c r="HXV15" s="98" t="s">
        <v>1336</v>
      </c>
      <c r="HXW15" s="10"/>
      <c r="HXY15" s="6" t="s">
        <v>1337</v>
      </c>
      <c r="HXZ15" s="98" t="s">
        <v>1336</v>
      </c>
      <c r="HYA15" s="10"/>
      <c r="HYC15" s="6" t="s">
        <v>1337</v>
      </c>
      <c r="HYD15" s="98" t="s">
        <v>1336</v>
      </c>
      <c r="HYE15" s="10"/>
      <c r="HYG15" s="6" t="s">
        <v>1337</v>
      </c>
      <c r="HYH15" s="98" t="s">
        <v>1336</v>
      </c>
      <c r="HYI15" s="10"/>
      <c r="HYK15" s="6" t="s">
        <v>1337</v>
      </c>
      <c r="HYL15" s="98" t="s">
        <v>1336</v>
      </c>
      <c r="HYM15" s="10"/>
      <c r="HYO15" s="6" t="s">
        <v>1337</v>
      </c>
      <c r="HYP15" s="98" t="s">
        <v>1336</v>
      </c>
      <c r="HYQ15" s="10"/>
      <c r="HYS15" s="6" t="s">
        <v>1337</v>
      </c>
      <c r="HYT15" s="98" t="s">
        <v>1336</v>
      </c>
      <c r="HYU15" s="10"/>
      <c r="HYW15" s="6" t="s">
        <v>1337</v>
      </c>
      <c r="HYX15" s="98" t="s">
        <v>1336</v>
      </c>
      <c r="HYY15" s="10"/>
      <c r="HZA15" s="6" t="s">
        <v>1337</v>
      </c>
      <c r="HZB15" s="98" t="s">
        <v>1336</v>
      </c>
      <c r="HZC15" s="10"/>
      <c r="HZE15" s="6" t="s">
        <v>1337</v>
      </c>
      <c r="HZF15" s="98" t="s">
        <v>1336</v>
      </c>
      <c r="HZG15" s="10"/>
      <c r="HZI15" s="6" t="s">
        <v>1337</v>
      </c>
      <c r="HZJ15" s="98" t="s">
        <v>1336</v>
      </c>
      <c r="HZK15" s="10"/>
      <c r="HZM15" s="6" t="s">
        <v>1337</v>
      </c>
      <c r="HZN15" s="98" t="s">
        <v>1336</v>
      </c>
      <c r="HZO15" s="10"/>
      <c r="HZQ15" s="6" t="s">
        <v>1337</v>
      </c>
      <c r="HZR15" s="98" t="s">
        <v>1336</v>
      </c>
      <c r="HZS15" s="10"/>
      <c r="HZU15" s="6" t="s">
        <v>1337</v>
      </c>
      <c r="HZV15" s="98" t="s">
        <v>1336</v>
      </c>
      <c r="HZW15" s="10"/>
      <c r="HZY15" s="6" t="s">
        <v>1337</v>
      </c>
      <c r="HZZ15" s="98" t="s">
        <v>1336</v>
      </c>
      <c r="IAA15" s="10"/>
      <c r="IAC15" s="6" t="s">
        <v>1337</v>
      </c>
      <c r="IAD15" s="98" t="s">
        <v>1336</v>
      </c>
      <c r="IAE15" s="10"/>
      <c r="IAG15" s="6" t="s">
        <v>1337</v>
      </c>
      <c r="IAH15" s="98" t="s">
        <v>1336</v>
      </c>
      <c r="IAI15" s="10"/>
      <c r="IAK15" s="6" t="s">
        <v>1337</v>
      </c>
      <c r="IAL15" s="98" t="s">
        <v>1336</v>
      </c>
      <c r="IAM15" s="10"/>
      <c r="IAO15" s="6" t="s">
        <v>1337</v>
      </c>
      <c r="IAP15" s="98" t="s">
        <v>1336</v>
      </c>
      <c r="IAQ15" s="10"/>
      <c r="IAS15" s="6" t="s">
        <v>1337</v>
      </c>
      <c r="IAT15" s="98" t="s">
        <v>1336</v>
      </c>
      <c r="IAU15" s="10"/>
      <c r="IAW15" s="6" t="s">
        <v>1337</v>
      </c>
      <c r="IAX15" s="98" t="s">
        <v>1336</v>
      </c>
      <c r="IAY15" s="10"/>
      <c r="IBA15" s="6" t="s">
        <v>1337</v>
      </c>
      <c r="IBB15" s="98" t="s">
        <v>1336</v>
      </c>
      <c r="IBC15" s="10"/>
      <c r="IBE15" s="6" t="s">
        <v>1337</v>
      </c>
      <c r="IBF15" s="98" t="s">
        <v>1336</v>
      </c>
      <c r="IBG15" s="10"/>
      <c r="IBI15" s="6" t="s">
        <v>1337</v>
      </c>
      <c r="IBJ15" s="98" t="s">
        <v>1336</v>
      </c>
      <c r="IBK15" s="10"/>
      <c r="IBM15" s="6" t="s">
        <v>1337</v>
      </c>
      <c r="IBN15" s="98" t="s">
        <v>1336</v>
      </c>
      <c r="IBO15" s="10"/>
      <c r="IBQ15" s="6" t="s">
        <v>1337</v>
      </c>
      <c r="IBR15" s="98" t="s">
        <v>1336</v>
      </c>
      <c r="IBS15" s="10"/>
      <c r="IBU15" s="6" t="s">
        <v>1337</v>
      </c>
      <c r="IBV15" s="98" t="s">
        <v>1336</v>
      </c>
      <c r="IBW15" s="10"/>
      <c r="IBY15" s="6" t="s">
        <v>1337</v>
      </c>
      <c r="IBZ15" s="98" t="s">
        <v>1336</v>
      </c>
      <c r="ICA15" s="10"/>
      <c r="ICC15" s="6" t="s">
        <v>1337</v>
      </c>
      <c r="ICD15" s="98" t="s">
        <v>1336</v>
      </c>
      <c r="ICE15" s="10"/>
      <c r="ICG15" s="6" t="s">
        <v>1337</v>
      </c>
      <c r="ICH15" s="98" t="s">
        <v>1336</v>
      </c>
      <c r="ICI15" s="10"/>
      <c r="ICK15" s="6" t="s">
        <v>1337</v>
      </c>
      <c r="ICL15" s="98" t="s">
        <v>1336</v>
      </c>
      <c r="ICM15" s="10"/>
      <c r="ICO15" s="6" t="s">
        <v>1337</v>
      </c>
      <c r="ICP15" s="98" t="s">
        <v>1336</v>
      </c>
      <c r="ICQ15" s="10"/>
      <c r="ICS15" s="6" t="s">
        <v>1337</v>
      </c>
      <c r="ICT15" s="98" t="s">
        <v>1336</v>
      </c>
      <c r="ICU15" s="10"/>
      <c r="ICW15" s="6" t="s">
        <v>1337</v>
      </c>
      <c r="ICX15" s="98" t="s">
        <v>1336</v>
      </c>
      <c r="ICY15" s="10"/>
      <c r="IDA15" s="6" t="s">
        <v>1337</v>
      </c>
      <c r="IDB15" s="98" t="s">
        <v>1336</v>
      </c>
      <c r="IDC15" s="10"/>
      <c r="IDE15" s="6" t="s">
        <v>1337</v>
      </c>
      <c r="IDF15" s="98" t="s">
        <v>1336</v>
      </c>
      <c r="IDG15" s="10"/>
      <c r="IDI15" s="6" t="s">
        <v>1337</v>
      </c>
      <c r="IDJ15" s="98" t="s">
        <v>1336</v>
      </c>
      <c r="IDK15" s="10"/>
      <c r="IDM15" s="6" t="s">
        <v>1337</v>
      </c>
      <c r="IDN15" s="98" t="s">
        <v>1336</v>
      </c>
      <c r="IDO15" s="10"/>
      <c r="IDQ15" s="6" t="s">
        <v>1337</v>
      </c>
      <c r="IDR15" s="98" t="s">
        <v>1336</v>
      </c>
      <c r="IDS15" s="10"/>
      <c r="IDU15" s="6" t="s">
        <v>1337</v>
      </c>
      <c r="IDV15" s="98" t="s">
        <v>1336</v>
      </c>
      <c r="IDW15" s="10"/>
      <c r="IDY15" s="6" t="s">
        <v>1337</v>
      </c>
      <c r="IDZ15" s="98" t="s">
        <v>1336</v>
      </c>
      <c r="IEA15" s="10"/>
      <c r="IEC15" s="6" t="s">
        <v>1337</v>
      </c>
      <c r="IED15" s="98" t="s">
        <v>1336</v>
      </c>
      <c r="IEE15" s="10"/>
      <c r="IEG15" s="6" t="s">
        <v>1337</v>
      </c>
      <c r="IEH15" s="98" t="s">
        <v>1336</v>
      </c>
      <c r="IEI15" s="10"/>
      <c r="IEK15" s="6" t="s">
        <v>1337</v>
      </c>
      <c r="IEL15" s="98" t="s">
        <v>1336</v>
      </c>
      <c r="IEM15" s="10"/>
      <c r="IEO15" s="6" t="s">
        <v>1337</v>
      </c>
      <c r="IEP15" s="98" t="s">
        <v>1336</v>
      </c>
      <c r="IEQ15" s="10"/>
      <c r="IES15" s="6" t="s">
        <v>1337</v>
      </c>
      <c r="IET15" s="98" t="s">
        <v>1336</v>
      </c>
      <c r="IEU15" s="10"/>
      <c r="IEW15" s="6" t="s">
        <v>1337</v>
      </c>
      <c r="IEX15" s="98" t="s">
        <v>1336</v>
      </c>
      <c r="IEY15" s="10"/>
      <c r="IFA15" s="6" t="s">
        <v>1337</v>
      </c>
      <c r="IFB15" s="98" t="s">
        <v>1336</v>
      </c>
      <c r="IFC15" s="10"/>
      <c r="IFE15" s="6" t="s">
        <v>1337</v>
      </c>
      <c r="IFF15" s="98" t="s">
        <v>1336</v>
      </c>
      <c r="IFG15" s="10"/>
      <c r="IFI15" s="6" t="s">
        <v>1337</v>
      </c>
      <c r="IFJ15" s="98" t="s">
        <v>1336</v>
      </c>
      <c r="IFK15" s="10"/>
      <c r="IFM15" s="6" t="s">
        <v>1337</v>
      </c>
      <c r="IFN15" s="98" t="s">
        <v>1336</v>
      </c>
      <c r="IFO15" s="10"/>
      <c r="IFQ15" s="6" t="s">
        <v>1337</v>
      </c>
      <c r="IFR15" s="98" t="s">
        <v>1336</v>
      </c>
      <c r="IFS15" s="10"/>
      <c r="IFU15" s="6" t="s">
        <v>1337</v>
      </c>
      <c r="IFV15" s="98" t="s">
        <v>1336</v>
      </c>
      <c r="IFW15" s="10"/>
      <c r="IFY15" s="6" t="s">
        <v>1337</v>
      </c>
      <c r="IFZ15" s="98" t="s">
        <v>1336</v>
      </c>
      <c r="IGA15" s="10"/>
      <c r="IGC15" s="6" t="s">
        <v>1337</v>
      </c>
      <c r="IGD15" s="98" t="s">
        <v>1336</v>
      </c>
      <c r="IGE15" s="10"/>
      <c r="IGG15" s="6" t="s">
        <v>1337</v>
      </c>
      <c r="IGH15" s="98" t="s">
        <v>1336</v>
      </c>
      <c r="IGI15" s="10"/>
      <c r="IGK15" s="6" t="s">
        <v>1337</v>
      </c>
      <c r="IGL15" s="98" t="s">
        <v>1336</v>
      </c>
      <c r="IGM15" s="10"/>
      <c r="IGO15" s="6" t="s">
        <v>1337</v>
      </c>
      <c r="IGP15" s="98" t="s">
        <v>1336</v>
      </c>
      <c r="IGQ15" s="10"/>
      <c r="IGS15" s="6" t="s">
        <v>1337</v>
      </c>
      <c r="IGT15" s="98" t="s">
        <v>1336</v>
      </c>
      <c r="IGU15" s="10"/>
      <c r="IGW15" s="6" t="s">
        <v>1337</v>
      </c>
      <c r="IGX15" s="98" t="s">
        <v>1336</v>
      </c>
      <c r="IGY15" s="10"/>
      <c r="IHA15" s="6" t="s">
        <v>1337</v>
      </c>
      <c r="IHB15" s="98" t="s">
        <v>1336</v>
      </c>
      <c r="IHC15" s="10"/>
      <c r="IHE15" s="6" t="s">
        <v>1337</v>
      </c>
      <c r="IHF15" s="98" t="s">
        <v>1336</v>
      </c>
      <c r="IHG15" s="10"/>
      <c r="IHI15" s="6" t="s">
        <v>1337</v>
      </c>
      <c r="IHJ15" s="98" t="s">
        <v>1336</v>
      </c>
      <c r="IHK15" s="10"/>
      <c r="IHM15" s="6" t="s">
        <v>1337</v>
      </c>
      <c r="IHN15" s="98" t="s">
        <v>1336</v>
      </c>
      <c r="IHO15" s="10"/>
      <c r="IHQ15" s="6" t="s">
        <v>1337</v>
      </c>
      <c r="IHR15" s="98" t="s">
        <v>1336</v>
      </c>
      <c r="IHS15" s="10"/>
      <c r="IHU15" s="6" t="s">
        <v>1337</v>
      </c>
      <c r="IHV15" s="98" t="s">
        <v>1336</v>
      </c>
      <c r="IHW15" s="10"/>
      <c r="IHY15" s="6" t="s">
        <v>1337</v>
      </c>
      <c r="IHZ15" s="98" t="s">
        <v>1336</v>
      </c>
      <c r="IIA15" s="10"/>
      <c r="IIC15" s="6" t="s">
        <v>1337</v>
      </c>
      <c r="IID15" s="98" t="s">
        <v>1336</v>
      </c>
      <c r="IIE15" s="10"/>
      <c r="IIG15" s="6" t="s">
        <v>1337</v>
      </c>
      <c r="IIH15" s="98" t="s">
        <v>1336</v>
      </c>
      <c r="III15" s="10"/>
      <c r="IIK15" s="6" t="s">
        <v>1337</v>
      </c>
      <c r="IIL15" s="98" t="s">
        <v>1336</v>
      </c>
      <c r="IIM15" s="10"/>
      <c r="IIO15" s="6" t="s">
        <v>1337</v>
      </c>
      <c r="IIP15" s="98" t="s">
        <v>1336</v>
      </c>
      <c r="IIQ15" s="10"/>
      <c r="IIS15" s="6" t="s">
        <v>1337</v>
      </c>
      <c r="IIT15" s="98" t="s">
        <v>1336</v>
      </c>
      <c r="IIU15" s="10"/>
      <c r="IIW15" s="6" t="s">
        <v>1337</v>
      </c>
      <c r="IIX15" s="98" t="s">
        <v>1336</v>
      </c>
      <c r="IIY15" s="10"/>
      <c r="IJA15" s="6" t="s">
        <v>1337</v>
      </c>
      <c r="IJB15" s="98" t="s">
        <v>1336</v>
      </c>
      <c r="IJC15" s="10"/>
      <c r="IJE15" s="6" t="s">
        <v>1337</v>
      </c>
      <c r="IJF15" s="98" t="s">
        <v>1336</v>
      </c>
      <c r="IJG15" s="10"/>
      <c r="IJI15" s="6" t="s">
        <v>1337</v>
      </c>
      <c r="IJJ15" s="98" t="s">
        <v>1336</v>
      </c>
      <c r="IJK15" s="10"/>
      <c r="IJM15" s="6" t="s">
        <v>1337</v>
      </c>
      <c r="IJN15" s="98" t="s">
        <v>1336</v>
      </c>
      <c r="IJO15" s="10"/>
      <c r="IJQ15" s="6" t="s">
        <v>1337</v>
      </c>
      <c r="IJR15" s="98" t="s">
        <v>1336</v>
      </c>
      <c r="IJS15" s="10"/>
      <c r="IJU15" s="6" t="s">
        <v>1337</v>
      </c>
      <c r="IJV15" s="98" t="s">
        <v>1336</v>
      </c>
      <c r="IJW15" s="10"/>
      <c r="IJY15" s="6" t="s">
        <v>1337</v>
      </c>
      <c r="IJZ15" s="98" t="s">
        <v>1336</v>
      </c>
      <c r="IKA15" s="10"/>
      <c r="IKC15" s="6" t="s">
        <v>1337</v>
      </c>
      <c r="IKD15" s="98" t="s">
        <v>1336</v>
      </c>
      <c r="IKE15" s="10"/>
      <c r="IKG15" s="6" t="s">
        <v>1337</v>
      </c>
      <c r="IKH15" s="98" t="s">
        <v>1336</v>
      </c>
      <c r="IKI15" s="10"/>
      <c r="IKK15" s="6" t="s">
        <v>1337</v>
      </c>
      <c r="IKL15" s="98" t="s">
        <v>1336</v>
      </c>
      <c r="IKM15" s="10"/>
      <c r="IKO15" s="6" t="s">
        <v>1337</v>
      </c>
      <c r="IKP15" s="98" t="s">
        <v>1336</v>
      </c>
      <c r="IKQ15" s="10"/>
      <c r="IKS15" s="6" t="s">
        <v>1337</v>
      </c>
      <c r="IKT15" s="98" t="s">
        <v>1336</v>
      </c>
      <c r="IKU15" s="10"/>
      <c r="IKW15" s="6" t="s">
        <v>1337</v>
      </c>
      <c r="IKX15" s="98" t="s">
        <v>1336</v>
      </c>
      <c r="IKY15" s="10"/>
      <c r="ILA15" s="6" t="s">
        <v>1337</v>
      </c>
      <c r="ILB15" s="98" t="s">
        <v>1336</v>
      </c>
      <c r="ILC15" s="10"/>
      <c r="ILE15" s="6" t="s">
        <v>1337</v>
      </c>
      <c r="ILF15" s="98" t="s">
        <v>1336</v>
      </c>
      <c r="ILG15" s="10"/>
      <c r="ILI15" s="6" t="s">
        <v>1337</v>
      </c>
      <c r="ILJ15" s="98" t="s">
        <v>1336</v>
      </c>
      <c r="ILK15" s="10"/>
      <c r="ILM15" s="6" t="s">
        <v>1337</v>
      </c>
      <c r="ILN15" s="98" t="s">
        <v>1336</v>
      </c>
      <c r="ILO15" s="10"/>
      <c r="ILQ15" s="6" t="s">
        <v>1337</v>
      </c>
      <c r="ILR15" s="98" t="s">
        <v>1336</v>
      </c>
      <c r="ILS15" s="10"/>
      <c r="ILU15" s="6" t="s">
        <v>1337</v>
      </c>
      <c r="ILV15" s="98" t="s">
        <v>1336</v>
      </c>
      <c r="ILW15" s="10"/>
      <c r="ILY15" s="6" t="s">
        <v>1337</v>
      </c>
      <c r="ILZ15" s="98" t="s">
        <v>1336</v>
      </c>
      <c r="IMA15" s="10"/>
      <c r="IMC15" s="6" t="s">
        <v>1337</v>
      </c>
      <c r="IMD15" s="98" t="s">
        <v>1336</v>
      </c>
      <c r="IME15" s="10"/>
      <c r="IMG15" s="6" t="s">
        <v>1337</v>
      </c>
      <c r="IMH15" s="98" t="s">
        <v>1336</v>
      </c>
      <c r="IMI15" s="10"/>
      <c r="IMK15" s="6" t="s">
        <v>1337</v>
      </c>
      <c r="IML15" s="98" t="s">
        <v>1336</v>
      </c>
      <c r="IMM15" s="10"/>
      <c r="IMO15" s="6" t="s">
        <v>1337</v>
      </c>
      <c r="IMP15" s="98" t="s">
        <v>1336</v>
      </c>
      <c r="IMQ15" s="10"/>
      <c r="IMS15" s="6" t="s">
        <v>1337</v>
      </c>
      <c r="IMT15" s="98" t="s">
        <v>1336</v>
      </c>
      <c r="IMU15" s="10"/>
      <c r="IMW15" s="6" t="s">
        <v>1337</v>
      </c>
      <c r="IMX15" s="98" t="s">
        <v>1336</v>
      </c>
      <c r="IMY15" s="10"/>
      <c r="INA15" s="6" t="s">
        <v>1337</v>
      </c>
      <c r="INB15" s="98" t="s">
        <v>1336</v>
      </c>
      <c r="INC15" s="10"/>
      <c r="INE15" s="6" t="s">
        <v>1337</v>
      </c>
      <c r="INF15" s="98" t="s">
        <v>1336</v>
      </c>
      <c r="ING15" s="10"/>
      <c r="INI15" s="6" t="s">
        <v>1337</v>
      </c>
      <c r="INJ15" s="98" t="s">
        <v>1336</v>
      </c>
      <c r="INK15" s="10"/>
      <c r="INM15" s="6" t="s">
        <v>1337</v>
      </c>
      <c r="INN15" s="98" t="s">
        <v>1336</v>
      </c>
      <c r="INO15" s="10"/>
      <c r="INQ15" s="6" t="s">
        <v>1337</v>
      </c>
      <c r="INR15" s="98" t="s">
        <v>1336</v>
      </c>
      <c r="INS15" s="10"/>
      <c r="INU15" s="6" t="s">
        <v>1337</v>
      </c>
      <c r="INV15" s="98" t="s">
        <v>1336</v>
      </c>
      <c r="INW15" s="10"/>
      <c r="INY15" s="6" t="s">
        <v>1337</v>
      </c>
      <c r="INZ15" s="98" t="s">
        <v>1336</v>
      </c>
      <c r="IOA15" s="10"/>
      <c r="IOC15" s="6" t="s">
        <v>1337</v>
      </c>
      <c r="IOD15" s="98" t="s">
        <v>1336</v>
      </c>
      <c r="IOE15" s="10"/>
      <c r="IOG15" s="6" t="s">
        <v>1337</v>
      </c>
      <c r="IOH15" s="98" t="s">
        <v>1336</v>
      </c>
      <c r="IOI15" s="10"/>
      <c r="IOK15" s="6" t="s">
        <v>1337</v>
      </c>
      <c r="IOL15" s="98" t="s">
        <v>1336</v>
      </c>
      <c r="IOM15" s="10"/>
      <c r="IOO15" s="6" t="s">
        <v>1337</v>
      </c>
      <c r="IOP15" s="98" t="s">
        <v>1336</v>
      </c>
      <c r="IOQ15" s="10"/>
      <c r="IOS15" s="6" t="s">
        <v>1337</v>
      </c>
      <c r="IOT15" s="98" t="s">
        <v>1336</v>
      </c>
      <c r="IOU15" s="10"/>
      <c r="IOW15" s="6" t="s">
        <v>1337</v>
      </c>
      <c r="IOX15" s="98" t="s">
        <v>1336</v>
      </c>
      <c r="IOY15" s="10"/>
      <c r="IPA15" s="6" t="s">
        <v>1337</v>
      </c>
      <c r="IPB15" s="98" t="s">
        <v>1336</v>
      </c>
      <c r="IPC15" s="10"/>
      <c r="IPE15" s="6" t="s">
        <v>1337</v>
      </c>
      <c r="IPF15" s="98" t="s">
        <v>1336</v>
      </c>
      <c r="IPG15" s="10"/>
      <c r="IPI15" s="6" t="s">
        <v>1337</v>
      </c>
      <c r="IPJ15" s="98" t="s">
        <v>1336</v>
      </c>
      <c r="IPK15" s="10"/>
      <c r="IPM15" s="6" t="s">
        <v>1337</v>
      </c>
      <c r="IPN15" s="98" t="s">
        <v>1336</v>
      </c>
      <c r="IPO15" s="10"/>
      <c r="IPQ15" s="6" t="s">
        <v>1337</v>
      </c>
      <c r="IPR15" s="98" t="s">
        <v>1336</v>
      </c>
      <c r="IPS15" s="10"/>
      <c r="IPU15" s="6" t="s">
        <v>1337</v>
      </c>
      <c r="IPV15" s="98" t="s">
        <v>1336</v>
      </c>
      <c r="IPW15" s="10"/>
      <c r="IPY15" s="6" t="s">
        <v>1337</v>
      </c>
      <c r="IPZ15" s="98" t="s">
        <v>1336</v>
      </c>
      <c r="IQA15" s="10"/>
      <c r="IQC15" s="6" t="s">
        <v>1337</v>
      </c>
      <c r="IQD15" s="98" t="s">
        <v>1336</v>
      </c>
      <c r="IQE15" s="10"/>
      <c r="IQG15" s="6" t="s">
        <v>1337</v>
      </c>
      <c r="IQH15" s="98" t="s">
        <v>1336</v>
      </c>
      <c r="IQI15" s="10"/>
      <c r="IQK15" s="6" t="s">
        <v>1337</v>
      </c>
      <c r="IQL15" s="98" t="s">
        <v>1336</v>
      </c>
      <c r="IQM15" s="10"/>
      <c r="IQO15" s="6" t="s">
        <v>1337</v>
      </c>
      <c r="IQP15" s="98" t="s">
        <v>1336</v>
      </c>
      <c r="IQQ15" s="10"/>
      <c r="IQS15" s="6" t="s">
        <v>1337</v>
      </c>
      <c r="IQT15" s="98" t="s">
        <v>1336</v>
      </c>
      <c r="IQU15" s="10"/>
      <c r="IQW15" s="6" t="s">
        <v>1337</v>
      </c>
      <c r="IQX15" s="98" t="s">
        <v>1336</v>
      </c>
      <c r="IQY15" s="10"/>
      <c r="IRA15" s="6" t="s">
        <v>1337</v>
      </c>
      <c r="IRB15" s="98" t="s">
        <v>1336</v>
      </c>
      <c r="IRC15" s="10"/>
      <c r="IRE15" s="6" t="s">
        <v>1337</v>
      </c>
      <c r="IRF15" s="98" t="s">
        <v>1336</v>
      </c>
      <c r="IRG15" s="10"/>
      <c r="IRI15" s="6" t="s">
        <v>1337</v>
      </c>
      <c r="IRJ15" s="98" t="s">
        <v>1336</v>
      </c>
      <c r="IRK15" s="10"/>
      <c r="IRM15" s="6" t="s">
        <v>1337</v>
      </c>
      <c r="IRN15" s="98" t="s">
        <v>1336</v>
      </c>
      <c r="IRO15" s="10"/>
      <c r="IRQ15" s="6" t="s">
        <v>1337</v>
      </c>
      <c r="IRR15" s="98" t="s">
        <v>1336</v>
      </c>
      <c r="IRS15" s="10"/>
      <c r="IRU15" s="6" t="s">
        <v>1337</v>
      </c>
      <c r="IRV15" s="98" t="s">
        <v>1336</v>
      </c>
      <c r="IRW15" s="10"/>
      <c r="IRY15" s="6" t="s">
        <v>1337</v>
      </c>
      <c r="IRZ15" s="98" t="s">
        <v>1336</v>
      </c>
      <c r="ISA15" s="10"/>
      <c r="ISC15" s="6" t="s">
        <v>1337</v>
      </c>
      <c r="ISD15" s="98" t="s">
        <v>1336</v>
      </c>
      <c r="ISE15" s="10"/>
      <c r="ISG15" s="6" t="s">
        <v>1337</v>
      </c>
      <c r="ISH15" s="98" t="s">
        <v>1336</v>
      </c>
      <c r="ISI15" s="10"/>
      <c r="ISK15" s="6" t="s">
        <v>1337</v>
      </c>
      <c r="ISL15" s="98" t="s">
        <v>1336</v>
      </c>
      <c r="ISM15" s="10"/>
      <c r="ISO15" s="6" t="s">
        <v>1337</v>
      </c>
      <c r="ISP15" s="98" t="s">
        <v>1336</v>
      </c>
      <c r="ISQ15" s="10"/>
      <c r="ISS15" s="6" t="s">
        <v>1337</v>
      </c>
      <c r="IST15" s="98" t="s">
        <v>1336</v>
      </c>
      <c r="ISU15" s="10"/>
      <c r="ISW15" s="6" t="s">
        <v>1337</v>
      </c>
      <c r="ISX15" s="98" t="s">
        <v>1336</v>
      </c>
      <c r="ISY15" s="10"/>
      <c r="ITA15" s="6" t="s">
        <v>1337</v>
      </c>
      <c r="ITB15" s="98" t="s">
        <v>1336</v>
      </c>
      <c r="ITC15" s="10"/>
      <c r="ITE15" s="6" t="s">
        <v>1337</v>
      </c>
      <c r="ITF15" s="98" t="s">
        <v>1336</v>
      </c>
      <c r="ITG15" s="10"/>
      <c r="ITI15" s="6" t="s">
        <v>1337</v>
      </c>
      <c r="ITJ15" s="98" t="s">
        <v>1336</v>
      </c>
      <c r="ITK15" s="10"/>
      <c r="ITM15" s="6" t="s">
        <v>1337</v>
      </c>
      <c r="ITN15" s="98" t="s">
        <v>1336</v>
      </c>
      <c r="ITO15" s="10"/>
      <c r="ITQ15" s="6" t="s">
        <v>1337</v>
      </c>
      <c r="ITR15" s="98" t="s">
        <v>1336</v>
      </c>
      <c r="ITS15" s="10"/>
      <c r="ITU15" s="6" t="s">
        <v>1337</v>
      </c>
      <c r="ITV15" s="98" t="s">
        <v>1336</v>
      </c>
      <c r="ITW15" s="10"/>
      <c r="ITY15" s="6" t="s">
        <v>1337</v>
      </c>
      <c r="ITZ15" s="98" t="s">
        <v>1336</v>
      </c>
      <c r="IUA15" s="10"/>
      <c r="IUC15" s="6" t="s">
        <v>1337</v>
      </c>
      <c r="IUD15" s="98" t="s">
        <v>1336</v>
      </c>
      <c r="IUE15" s="10"/>
      <c r="IUG15" s="6" t="s">
        <v>1337</v>
      </c>
      <c r="IUH15" s="98" t="s">
        <v>1336</v>
      </c>
      <c r="IUI15" s="10"/>
      <c r="IUK15" s="6" t="s">
        <v>1337</v>
      </c>
      <c r="IUL15" s="98" t="s">
        <v>1336</v>
      </c>
      <c r="IUM15" s="10"/>
      <c r="IUO15" s="6" t="s">
        <v>1337</v>
      </c>
      <c r="IUP15" s="98" t="s">
        <v>1336</v>
      </c>
      <c r="IUQ15" s="10"/>
      <c r="IUS15" s="6" t="s">
        <v>1337</v>
      </c>
      <c r="IUT15" s="98" t="s">
        <v>1336</v>
      </c>
      <c r="IUU15" s="10"/>
      <c r="IUW15" s="6" t="s">
        <v>1337</v>
      </c>
      <c r="IUX15" s="98" t="s">
        <v>1336</v>
      </c>
      <c r="IUY15" s="10"/>
      <c r="IVA15" s="6" t="s">
        <v>1337</v>
      </c>
      <c r="IVB15" s="98" t="s">
        <v>1336</v>
      </c>
      <c r="IVC15" s="10"/>
      <c r="IVE15" s="6" t="s">
        <v>1337</v>
      </c>
      <c r="IVF15" s="98" t="s">
        <v>1336</v>
      </c>
      <c r="IVG15" s="10"/>
      <c r="IVI15" s="6" t="s">
        <v>1337</v>
      </c>
      <c r="IVJ15" s="98" t="s">
        <v>1336</v>
      </c>
      <c r="IVK15" s="10"/>
      <c r="IVM15" s="6" t="s">
        <v>1337</v>
      </c>
      <c r="IVN15" s="98" t="s">
        <v>1336</v>
      </c>
      <c r="IVO15" s="10"/>
      <c r="IVQ15" s="6" t="s">
        <v>1337</v>
      </c>
      <c r="IVR15" s="98" t="s">
        <v>1336</v>
      </c>
      <c r="IVS15" s="10"/>
      <c r="IVU15" s="6" t="s">
        <v>1337</v>
      </c>
      <c r="IVV15" s="98" t="s">
        <v>1336</v>
      </c>
      <c r="IVW15" s="10"/>
      <c r="IVY15" s="6" t="s">
        <v>1337</v>
      </c>
      <c r="IVZ15" s="98" t="s">
        <v>1336</v>
      </c>
      <c r="IWA15" s="10"/>
      <c r="IWC15" s="6" t="s">
        <v>1337</v>
      </c>
      <c r="IWD15" s="98" t="s">
        <v>1336</v>
      </c>
      <c r="IWE15" s="10"/>
      <c r="IWG15" s="6" t="s">
        <v>1337</v>
      </c>
      <c r="IWH15" s="98" t="s">
        <v>1336</v>
      </c>
      <c r="IWI15" s="10"/>
      <c r="IWK15" s="6" t="s">
        <v>1337</v>
      </c>
      <c r="IWL15" s="98" t="s">
        <v>1336</v>
      </c>
      <c r="IWM15" s="10"/>
      <c r="IWO15" s="6" t="s">
        <v>1337</v>
      </c>
      <c r="IWP15" s="98" t="s">
        <v>1336</v>
      </c>
      <c r="IWQ15" s="10"/>
      <c r="IWS15" s="6" t="s">
        <v>1337</v>
      </c>
      <c r="IWT15" s="98" t="s">
        <v>1336</v>
      </c>
      <c r="IWU15" s="10"/>
      <c r="IWW15" s="6" t="s">
        <v>1337</v>
      </c>
      <c r="IWX15" s="98" t="s">
        <v>1336</v>
      </c>
      <c r="IWY15" s="10"/>
      <c r="IXA15" s="6" t="s">
        <v>1337</v>
      </c>
      <c r="IXB15" s="98" t="s">
        <v>1336</v>
      </c>
      <c r="IXC15" s="10"/>
      <c r="IXE15" s="6" t="s">
        <v>1337</v>
      </c>
      <c r="IXF15" s="98" t="s">
        <v>1336</v>
      </c>
      <c r="IXG15" s="10"/>
      <c r="IXI15" s="6" t="s">
        <v>1337</v>
      </c>
      <c r="IXJ15" s="98" t="s">
        <v>1336</v>
      </c>
      <c r="IXK15" s="10"/>
      <c r="IXM15" s="6" t="s">
        <v>1337</v>
      </c>
      <c r="IXN15" s="98" t="s">
        <v>1336</v>
      </c>
      <c r="IXO15" s="10"/>
      <c r="IXQ15" s="6" t="s">
        <v>1337</v>
      </c>
      <c r="IXR15" s="98" t="s">
        <v>1336</v>
      </c>
      <c r="IXS15" s="10"/>
      <c r="IXU15" s="6" t="s">
        <v>1337</v>
      </c>
      <c r="IXV15" s="98" t="s">
        <v>1336</v>
      </c>
      <c r="IXW15" s="10"/>
      <c r="IXY15" s="6" t="s">
        <v>1337</v>
      </c>
      <c r="IXZ15" s="98" t="s">
        <v>1336</v>
      </c>
      <c r="IYA15" s="10"/>
      <c r="IYC15" s="6" t="s">
        <v>1337</v>
      </c>
      <c r="IYD15" s="98" t="s">
        <v>1336</v>
      </c>
      <c r="IYE15" s="10"/>
      <c r="IYG15" s="6" t="s">
        <v>1337</v>
      </c>
      <c r="IYH15" s="98" t="s">
        <v>1336</v>
      </c>
      <c r="IYI15" s="10"/>
      <c r="IYK15" s="6" t="s">
        <v>1337</v>
      </c>
      <c r="IYL15" s="98" t="s">
        <v>1336</v>
      </c>
      <c r="IYM15" s="10"/>
      <c r="IYO15" s="6" t="s">
        <v>1337</v>
      </c>
      <c r="IYP15" s="98" t="s">
        <v>1336</v>
      </c>
      <c r="IYQ15" s="10"/>
      <c r="IYS15" s="6" t="s">
        <v>1337</v>
      </c>
      <c r="IYT15" s="98" t="s">
        <v>1336</v>
      </c>
      <c r="IYU15" s="10"/>
      <c r="IYW15" s="6" t="s">
        <v>1337</v>
      </c>
      <c r="IYX15" s="98" t="s">
        <v>1336</v>
      </c>
      <c r="IYY15" s="10"/>
      <c r="IZA15" s="6" t="s">
        <v>1337</v>
      </c>
      <c r="IZB15" s="98" t="s">
        <v>1336</v>
      </c>
      <c r="IZC15" s="10"/>
      <c r="IZE15" s="6" t="s">
        <v>1337</v>
      </c>
      <c r="IZF15" s="98" t="s">
        <v>1336</v>
      </c>
      <c r="IZG15" s="10"/>
      <c r="IZI15" s="6" t="s">
        <v>1337</v>
      </c>
      <c r="IZJ15" s="98" t="s">
        <v>1336</v>
      </c>
      <c r="IZK15" s="10"/>
      <c r="IZM15" s="6" t="s">
        <v>1337</v>
      </c>
      <c r="IZN15" s="98" t="s">
        <v>1336</v>
      </c>
      <c r="IZO15" s="10"/>
      <c r="IZQ15" s="6" t="s">
        <v>1337</v>
      </c>
      <c r="IZR15" s="98" t="s">
        <v>1336</v>
      </c>
      <c r="IZS15" s="10"/>
      <c r="IZU15" s="6" t="s">
        <v>1337</v>
      </c>
      <c r="IZV15" s="98" t="s">
        <v>1336</v>
      </c>
      <c r="IZW15" s="10"/>
      <c r="IZY15" s="6" t="s">
        <v>1337</v>
      </c>
      <c r="IZZ15" s="98" t="s">
        <v>1336</v>
      </c>
      <c r="JAA15" s="10"/>
      <c r="JAC15" s="6" t="s">
        <v>1337</v>
      </c>
      <c r="JAD15" s="98" t="s">
        <v>1336</v>
      </c>
      <c r="JAE15" s="10"/>
      <c r="JAG15" s="6" t="s">
        <v>1337</v>
      </c>
      <c r="JAH15" s="98" t="s">
        <v>1336</v>
      </c>
      <c r="JAI15" s="10"/>
      <c r="JAK15" s="6" t="s">
        <v>1337</v>
      </c>
      <c r="JAL15" s="98" t="s">
        <v>1336</v>
      </c>
      <c r="JAM15" s="10"/>
      <c r="JAO15" s="6" t="s">
        <v>1337</v>
      </c>
      <c r="JAP15" s="98" t="s">
        <v>1336</v>
      </c>
      <c r="JAQ15" s="10"/>
      <c r="JAS15" s="6" t="s">
        <v>1337</v>
      </c>
      <c r="JAT15" s="98" t="s">
        <v>1336</v>
      </c>
      <c r="JAU15" s="10"/>
      <c r="JAW15" s="6" t="s">
        <v>1337</v>
      </c>
      <c r="JAX15" s="98" t="s">
        <v>1336</v>
      </c>
      <c r="JAY15" s="10"/>
      <c r="JBA15" s="6" t="s">
        <v>1337</v>
      </c>
      <c r="JBB15" s="98" t="s">
        <v>1336</v>
      </c>
      <c r="JBC15" s="10"/>
      <c r="JBE15" s="6" t="s">
        <v>1337</v>
      </c>
      <c r="JBF15" s="98" t="s">
        <v>1336</v>
      </c>
      <c r="JBG15" s="10"/>
      <c r="JBI15" s="6" t="s">
        <v>1337</v>
      </c>
      <c r="JBJ15" s="98" t="s">
        <v>1336</v>
      </c>
      <c r="JBK15" s="10"/>
      <c r="JBM15" s="6" t="s">
        <v>1337</v>
      </c>
      <c r="JBN15" s="98" t="s">
        <v>1336</v>
      </c>
      <c r="JBO15" s="10"/>
      <c r="JBQ15" s="6" t="s">
        <v>1337</v>
      </c>
      <c r="JBR15" s="98" t="s">
        <v>1336</v>
      </c>
      <c r="JBS15" s="10"/>
      <c r="JBU15" s="6" t="s">
        <v>1337</v>
      </c>
      <c r="JBV15" s="98" t="s">
        <v>1336</v>
      </c>
      <c r="JBW15" s="10"/>
      <c r="JBY15" s="6" t="s">
        <v>1337</v>
      </c>
      <c r="JBZ15" s="98" t="s">
        <v>1336</v>
      </c>
      <c r="JCA15" s="10"/>
      <c r="JCC15" s="6" t="s">
        <v>1337</v>
      </c>
      <c r="JCD15" s="98" t="s">
        <v>1336</v>
      </c>
      <c r="JCE15" s="10"/>
      <c r="JCG15" s="6" t="s">
        <v>1337</v>
      </c>
      <c r="JCH15" s="98" t="s">
        <v>1336</v>
      </c>
      <c r="JCI15" s="10"/>
      <c r="JCK15" s="6" t="s">
        <v>1337</v>
      </c>
      <c r="JCL15" s="98" t="s">
        <v>1336</v>
      </c>
      <c r="JCM15" s="10"/>
      <c r="JCO15" s="6" t="s">
        <v>1337</v>
      </c>
      <c r="JCP15" s="98" t="s">
        <v>1336</v>
      </c>
      <c r="JCQ15" s="10"/>
      <c r="JCS15" s="6" t="s">
        <v>1337</v>
      </c>
      <c r="JCT15" s="98" t="s">
        <v>1336</v>
      </c>
      <c r="JCU15" s="10"/>
      <c r="JCW15" s="6" t="s">
        <v>1337</v>
      </c>
      <c r="JCX15" s="98" t="s">
        <v>1336</v>
      </c>
      <c r="JCY15" s="10"/>
      <c r="JDA15" s="6" t="s">
        <v>1337</v>
      </c>
      <c r="JDB15" s="98" t="s">
        <v>1336</v>
      </c>
      <c r="JDC15" s="10"/>
      <c r="JDE15" s="6" t="s">
        <v>1337</v>
      </c>
      <c r="JDF15" s="98" t="s">
        <v>1336</v>
      </c>
      <c r="JDG15" s="10"/>
      <c r="JDI15" s="6" t="s">
        <v>1337</v>
      </c>
      <c r="JDJ15" s="98" t="s">
        <v>1336</v>
      </c>
      <c r="JDK15" s="10"/>
      <c r="JDM15" s="6" t="s">
        <v>1337</v>
      </c>
      <c r="JDN15" s="98" t="s">
        <v>1336</v>
      </c>
      <c r="JDO15" s="10"/>
      <c r="JDQ15" s="6" t="s">
        <v>1337</v>
      </c>
      <c r="JDR15" s="98" t="s">
        <v>1336</v>
      </c>
      <c r="JDS15" s="10"/>
      <c r="JDU15" s="6" t="s">
        <v>1337</v>
      </c>
      <c r="JDV15" s="98" t="s">
        <v>1336</v>
      </c>
      <c r="JDW15" s="10"/>
      <c r="JDY15" s="6" t="s">
        <v>1337</v>
      </c>
      <c r="JDZ15" s="98" t="s">
        <v>1336</v>
      </c>
      <c r="JEA15" s="10"/>
      <c r="JEC15" s="6" t="s">
        <v>1337</v>
      </c>
      <c r="JED15" s="98" t="s">
        <v>1336</v>
      </c>
      <c r="JEE15" s="10"/>
      <c r="JEG15" s="6" t="s">
        <v>1337</v>
      </c>
      <c r="JEH15" s="98" t="s">
        <v>1336</v>
      </c>
      <c r="JEI15" s="10"/>
      <c r="JEK15" s="6" t="s">
        <v>1337</v>
      </c>
      <c r="JEL15" s="98" t="s">
        <v>1336</v>
      </c>
      <c r="JEM15" s="10"/>
      <c r="JEO15" s="6" t="s">
        <v>1337</v>
      </c>
      <c r="JEP15" s="98" t="s">
        <v>1336</v>
      </c>
      <c r="JEQ15" s="10"/>
      <c r="JES15" s="6" t="s">
        <v>1337</v>
      </c>
      <c r="JET15" s="98" t="s">
        <v>1336</v>
      </c>
      <c r="JEU15" s="10"/>
      <c r="JEW15" s="6" t="s">
        <v>1337</v>
      </c>
      <c r="JEX15" s="98" t="s">
        <v>1336</v>
      </c>
      <c r="JEY15" s="10"/>
      <c r="JFA15" s="6" t="s">
        <v>1337</v>
      </c>
      <c r="JFB15" s="98" t="s">
        <v>1336</v>
      </c>
      <c r="JFC15" s="10"/>
      <c r="JFE15" s="6" t="s">
        <v>1337</v>
      </c>
      <c r="JFF15" s="98" t="s">
        <v>1336</v>
      </c>
      <c r="JFG15" s="10"/>
      <c r="JFI15" s="6" t="s">
        <v>1337</v>
      </c>
      <c r="JFJ15" s="98" t="s">
        <v>1336</v>
      </c>
      <c r="JFK15" s="10"/>
      <c r="JFM15" s="6" t="s">
        <v>1337</v>
      </c>
      <c r="JFN15" s="98" t="s">
        <v>1336</v>
      </c>
      <c r="JFO15" s="10"/>
      <c r="JFQ15" s="6" t="s">
        <v>1337</v>
      </c>
      <c r="JFR15" s="98" t="s">
        <v>1336</v>
      </c>
      <c r="JFS15" s="10"/>
      <c r="JFU15" s="6" t="s">
        <v>1337</v>
      </c>
      <c r="JFV15" s="98" t="s">
        <v>1336</v>
      </c>
      <c r="JFW15" s="10"/>
      <c r="JFY15" s="6" t="s">
        <v>1337</v>
      </c>
      <c r="JFZ15" s="98" t="s">
        <v>1336</v>
      </c>
      <c r="JGA15" s="10"/>
      <c r="JGC15" s="6" t="s">
        <v>1337</v>
      </c>
      <c r="JGD15" s="98" t="s">
        <v>1336</v>
      </c>
      <c r="JGE15" s="10"/>
      <c r="JGG15" s="6" t="s">
        <v>1337</v>
      </c>
      <c r="JGH15" s="98" t="s">
        <v>1336</v>
      </c>
      <c r="JGI15" s="10"/>
      <c r="JGK15" s="6" t="s">
        <v>1337</v>
      </c>
      <c r="JGL15" s="98" t="s">
        <v>1336</v>
      </c>
      <c r="JGM15" s="10"/>
      <c r="JGO15" s="6" t="s">
        <v>1337</v>
      </c>
      <c r="JGP15" s="98" t="s">
        <v>1336</v>
      </c>
      <c r="JGQ15" s="10"/>
      <c r="JGS15" s="6" t="s">
        <v>1337</v>
      </c>
      <c r="JGT15" s="98" t="s">
        <v>1336</v>
      </c>
      <c r="JGU15" s="10"/>
      <c r="JGW15" s="6" t="s">
        <v>1337</v>
      </c>
      <c r="JGX15" s="98" t="s">
        <v>1336</v>
      </c>
      <c r="JGY15" s="10"/>
      <c r="JHA15" s="6" t="s">
        <v>1337</v>
      </c>
      <c r="JHB15" s="98" t="s">
        <v>1336</v>
      </c>
      <c r="JHC15" s="10"/>
      <c r="JHE15" s="6" t="s">
        <v>1337</v>
      </c>
      <c r="JHF15" s="98" t="s">
        <v>1336</v>
      </c>
      <c r="JHG15" s="10"/>
      <c r="JHI15" s="6" t="s">
        <v>1337</v>
      </c>
      <c r="JHJ15" s="98" t="s">
        <v>1336</v>
      </c>
      <c r="JHK15" s="10"/>
      <c r="JHM15" s="6" t="s">
        <v>1337</v>
      </c>
      <c r="JHN15" s="98" t="s">
        <v>1336</v>
      </c>
      <c r="JHO15" s="10"/>
      <c r="JHQ15" s="6" t="s">
        <v>1337</v>
      </c>
      <c r="JHR15" s="98" t="s">
        <v>1336</v>
      </c>
      <c r="JHS15" s="10"/>
      <c r="JHU15" s="6" t="s">
        <v>1337</v>
      </c>
      <c r="JHV15" s="98" t="s">
        <v>1336</v>
      </c>
      <c r="JHW15" s="10"/>
      <c r="JHY15" s="6" t="s">
        <v>1337</v>
      </c>
      <c r="JHZ15" s="98" t="s">
        <v>1336</v>
      </c>
      <c r="JIA15" s="10"/>
      <c r="JIC15" s="6" t="s">
        <v>1337</v>
      </c>
      <c r="JID15" s="98" t="s">
        <v>1336</v>
      </c>
      <c r="JIE15" s="10"/>
      <c r="JIG15" s="6" t="s">
        <v>1337</v>
      </c>
      <c r="JIH15" s="98" t="s">
        <v>1336</v>
      </c>
      <c r="JII15" s="10"/>
      <c r="JIK15" s="6" t="s">
        <v>1337</v>
      </c>
      <c r="JIL15" s="98" t="s">
        <v>1336</v>
      </c>
      <c r="JIM15" s="10"/>
      <c r="JIO15" s="6" t="s">
        <v>1337</v>
      </c>
      <c r="JIP15" s="98" t="s">
        <v>1336</v>
      </c>
      <c r="JIQ15" s="10"/>
      <c r="JIS15" s="6" t="s">
        <v>1337</v>
      </c>
      <c r="JIT15" s="98" t="s">
        <v>1336</v>
      </c>
      <c r="JIU15" s="10"/>
      <c r="JIW15" s="6" t="s">
        <v>1337</v>
      </c>
      <c r="JIX15" s="98" t="s">
        <v>1336</v>
      </c>
      <c r="JIY15" s="10"/>
      <c r="JJA15" s="6" t="s">
        <v>1337</v>
      </c>
      <c r="JJB15" s="98" t="s">
        <v>1336</v>
      </c>
      <c r="JJC15" s="10"/>
      <c r="JJE15" s="6" t="s">
        <v>1337</v>
      </c>
      <c r="JJF15" s="98" t="s">
        <v>1336</v>
      </c>
      <c r="JJG15" s="10"/>
      <c r="JJI15" s="6" t="s">
        <v>1337</v>
      </c>
      <c r="JJJ15" s="98" t="s">
        <v>1336</v>
      </c>
      <c r="JJK15" s="10"/>
      <c r="JJM15" s="6" t="s">
        <v>1337</v>
      </c>
      <c r="JJN15" s="98" t="s">
        <v>1336</v>
      </c>
      <c r="JJO15" s="10"/>
      <c r="JJQ15" s="6" t="s">
        <v>1337</v>
      </c>
      <c r="JJR15" s="98" t="s">
        <v>1336</v>
      </c>
      <c r="JJS15" s="10"/>
      <c r="JJU15" s="6" t="s">
        <v>1337</v>
      </c>
      <c r="JJV15" s="98" t="s">
        <v>1336</v>
      </c>
      <c r="JJW15" s="10"/>
      <c r="JJY15" s="6" t="s">
        <v>1337</v>
      </c>
      <c r="JJZ15" s="98" t="s">
        <v>1336</v>
      </c>
      <c r="JKA15" s="10"/>
      <c r="JKC15" s="6" t="s">
        <v>1337</v>
      </c>
      <c r="JKD15" s="98" t="s">
        <v>1336</v>
      </c>
      <c r="JKE15" s="10"/>
      <c r="JKG15" s="6" t="s">
        <v>1337</v>
      </c>
      <c r="JKH15" s="98" t="s">
        <v>1336</v>
      </c>
      <c r="JKI15" s="10"/>
      <c r="JKK15" s="6" t="s">
        <v>1337</v>
      </c>
      <c r="JKL15" s="98" t="s">
        <v>1336</v>
      </c>
      <c r="JKM15" s="10"/>
      <c r="JKO15" s="6" t="s">
        <v>1337</v>
      </c>
      <c r="JKP15" s="98" t="s">
        <v>1336</v>
      </c>
      <c r="JKQ15" s="10"/>
      <c r="JKS15" s="6" t="s">
        <v>1337</v>
      </c>
      <c r="JKT15" s="98" t="s">
        <v>1336</v>
      </c>
      <c r="JKU15" s="10"/>
      <c r="JKW15" s="6" t="s">
        <v>1337</v>
      </c>
      <c r="JKX15" s="98" t="s">
        <v>1336</v>
      </c>
      <c r="JKY15" s="10"/>
      <c r="JLA15" s="6" t="s">
        <v>1337</v>
      </c>
      <c r="JLB15" s="98" t="s">
        <v>1336</v>
      </c>
      <c r="JLC15" s="10"/>
      <c r="JLE15" s="6" t="s">
        <v>1337</v>
      </c>
      <c r="JLF15" s="98" t="s">
        <v>1336</v>
      </c>
      <c r="JLG15" s="10"/>
      <c r="JLI15" s="6" t="s">
        <v>1337</v>
      </c>
      <c r="JLJ15" s="98" t="s">
        <v>1336</v>
      </c>
      <c r="JLK15" s="10"/>
      <c r="JLM15" s="6" t="s">
        <v>1337</v>
      </c>
      <c r="JLN15" s="98" t="s">
        <v>1336</v>
      </c>
      <c r="JLO15" s="10"/>
      <c r="JLQ15" s="6" t="s">
        <v>1337</v>
      </c>
      <c r="JLR15" s="98" t="s">
        <v>1336</v>
      </c>
      <c r="JLS15" s="10"/>
      <c r="JLU15" s="6" t="s">
        <v>1337</v>
      </c>
      <c r="JLV15" s="98" t="s">
        <v>1336</v>
      </c>
      <c r="JLW15" s="10"/>
      <c r="JLY15" s="6" t="s">
        <v>1337</v>
      </c>
      <c r="JLZ15" s="98" t="s">
        <v>1336</v>
      </c>
      <c r="JMA15" s="10"/>
      <c r="JMC15" s="6" t="s">
        <v>1337</v>
      </c>
      <c r="JMD15" s="98" t="s">
        <v>1336</v>
      </c>
      <c r="JME15" s="10"/>
      <c r="JMG15" s="6" t="s">
        <v>1337</v>
      </c>
      <c r="JMH15" s="98" t="s">
        <v>1336</v>
      </c>
      <c r="JMI15" s="10"/>
      <c r="JMK15" s="6" t="s">
        <v>1337</v>
      </c>
      <c r="JML15" s="98" t="s">
        <v>1336</v>
      </c>
      <c r="JMM15" s="10"/>
      <c r="JMO15" s="6" t="s">
        <v>1337</v>
      </c>
      <c r="JMP15" s="98" t="s">
        <v>1336</v>
      </c>
      <c r="JMQ15" s="10"/>
      <c r="JMS15" s="6" t="s">
        <v>1337</v>
      </c>
      <c r="JMT15" s="98" t="s">
        <v>1336</v>
      </c>
      <c r="JMU15" s="10"/>
      <c r="JMW15" s="6" t="s">
        <v>1337</v>
      </c>
      <c r="JMX15" s="98" t="s">
        <v>1336</v>
      </c>
      <c r="JMY15" s="10"/>
      <c r="JNA15" s="6" t="s">
        <v>1337</v>
      </c>
      <c r="JNB15" s="98" t="s">
        <v>1336</v>
      </c>
      <c r="JNC15" s="10"/>
      <c r="JNE15" s="6" t="s">
        <v>1337</v>
      </c>
      <c r="JNF15" s="98" t="s">
        <v>1336</v>
      </c>
      <c r="JNG15" s="10"/>
      <c r="JNI15" s="6" t="s">
        <v>1337</v>
      </c>
      <c r="JNJ15" s="98" t="s">
        <v>1336</v>
      </c>
      <c r="JNK15" s="10"/>
      <c r="JNM15" s="6" t="s">
        <v>1337</v>
      </c>
      <c r="JNN15" s="98" t="s">
        <v>1336</v>
      </c>
      <c r="JNO15" s="10"/>
      <c r="JNQ15" s="6" t="s">
        <v>1337</v>
      </c>
      <c r="JNR15" s="98" t="s">
        <v>1336</v>
      </c>
      <c r="JNS15" s="10"/>
      <c r="JNU15" s="6" t="s">
        <v>1337</v>
      </c>
      <c r="JNV15" s="98" t="s">
        <v>1336</v>
      </c>
      <c r="JNW15" s="10"/>
      <c r="JNY15" s="6" t="s">
        <v>1337</v>
      </c>
      <c r="JNZ15" s="98" t="s">
        <v>1336</v>
      </c>
      <c r="JOA15" s="10"/>
      <c r="JOC15" s="6" t="s">
        <v>1337</v>
      </c>
      <c r="JOD15" s="98" t="s">
        <v>1336</v>
      </c>
      <c r="JOE15" s="10"/>
      <c r="JOG15" s="6" t="s">
        <v>1337</v>
      </c>
      <c r="JOH15" s="98" t="s">
        <v>1336</v>
      </c>
      <c r="JOI15" s="10"/>
      <c r="JOK15" s="6" t="s">
        <v>1337</v>
      </c>
      <c r="JOL15" s="98" t="s">
        <v>1336</v>
      </c>
      <c r="JOM15" s="10"/>
      <c r="JOO15" s="6" t="s">
        <v>1337</v>
      </c>
      <c r="JOP15" s="98" t="s">
        <v>1336</v>
      </c>
      <c r="JOQ15" s="10"/>
      <c r="JOS15" s="6" t="s">
        <v>1337</v>
      </c>
      <c r="JOT15" s="98" t="s">
        <v>1336</v>
      </c>
      <c r="JOU15" s="10"/>
      <c r="JOW15" s="6" t="s">
        <v>1337</v>
      </c>
      <c r="JOX15" s="98" t="s">
        <v>1336</v>
      </c>
      <c r="JOY15" s="10"/>
      <c r="JPA15" s="6" t="s">
        <v>1337</v>
      </c>
      <c r="JPB15" s="98" t="s">
        <v>1336</v>
      </c>
      <c r="JPC15" s="10"/>
      <c r="JPE15" s="6" t="s">
        <v>1337</v>
      </c>
      <c r="JPF15" s="98" t="s">
        <v>1336</v>
      </c>
      <c r="JPG15" s="10"/>
      <c r="JPI15" s="6" t="s">
        <v>1337</v>
      </c>
      <c r="JPJ15" s="98" t="s">
        <v>1336</v>
      </c>
      <c r="JPK15" s="10"/>
      <c r="JPM15" s="6" t="s">
        <v>1337</v>
      </c>
      <c r="JPN15" s="98" t="s">
        <v>1336</v>
      </c>
      <c r="JPO15" s="10"/>
      <c r="JPQ15" s="6" t="s">
        <v>1337</v>
      </c>
      <c r="JPR15" s="98" t="s">
        <v>1336</v>
      </c>
      <c r="JPS15" s="10"/>
      <c r="JPU15" s="6" t="s">
        <v>1337</v>
      </c>
      <c r="JPV15" s="98" t="s">
        <v>1336</v>
      </c>
      <c r="JPW15" s="10"/>
      <c r="JPY15" s="6" t="s">
        <v>1337</v>
      </c>
      <c r="JPZ15" s="98" t="s">
        <v>1336</v>
      </c>
      <c r="JQA15" s="10"/>
      <c r="JQC15" s="6" t="s">
        <v>1337</v>
      </c>
      <c r="JQD15" s="98" t="s">
        <v>1336</v>
      </c>
      <c r="JQE15" s="10"/>
      <c r="JQG15" s="6" t="s">
        <v>1337</v>
      </c>
      <c r="JQH15" s="98" t="s">
        <v>1336</v>
      </c>
      <c r="JQI15" s="10"/>
      <c r="JQK15" s="6" t="s">
        <v>1337</v>
      </c>
      <c r="JQL15" s="98" t="s">
        <v>1336</v>
      </c>
      <c r="JQM15" s="10"/>
      <c r="JQO15" s="6" t="s">
        <v>1337</v>
      </c>
      <c r="JQP15" s="98" t="s">
        <v>1336</v>
      </c>
      <c r="JQQ15" s="10"/>
      <c r="JQS15" s="6" t="s">
        <v>1337</v>
      </c>
      <c r="JQT15" s="98" t="s">
        <v>1336</v>
      </c>
      <c r="JQU15" s="10"/>
      <c r="JQW15" s="6" t="s">
        <v>1337</v>
      </c>
      <c r="JQX15" s="98" t="s">
        <v>1336</v>
      </c>
      <c r="JQY15" s="10"/>
      <c r="JRA15" s="6" t="s">
        <v>1337</v>
      </c>
      <c r="JRB15" s="98" t="s">
        <v>1336</v>
      </c>
      <c r="JRC15" s="10"/>
      <c r="JRE15" s="6" t="s">
        <v>1337</v>
      </c>
      <c r="JRF15" s="98" t="s">
        <v>1336</v>
      </c>
      <c r="JRG15" s="10"/>
      <c r="JRI15" s="6" t="s">
        <v>1337</v>
      </c>
      <c r="JRJ15" s="98" t="s">
        <v>1336</v>
      </c>
      <c r="JRK15" s="10"/>
      <c r="JRM15" s="6" t="s">
        <v>1337</v>
      </c>
      <c r="JRN15" s="98" t="s">
        <v>1336</v>
      </c>
      <c r="JRO15" s="10"/>
      <c r="JRQ15" s="6" t="s">
        <v>1337</v>
      </c>
      <c r="JRR15" s="98" t="s">
        <v>1336</v>
      </c>
      <c r="JRS15" s="10"/>
      <c r="JRU15" s="6" t="s">
        <v>1337</v>
      </c>
      <c r="JRV15" s="98" t="s">
        <v>1336</v>
      </c>
      <c r="JRW15" s="10"/>
      <c r="JRY15" s="6" t="s">
        <v>1337</v>
      </c>
      <c r="JRZ15" s="98" t="s">
        <v>1336</v>
      </c>
      <c r="JSA15" s="10"/>
      <c r="JSC15" s="6" t="s">
        <v>1337</v>
      </c>
      <c r="JSD15" s="98" t="s">
        <v>1336</v>
      </c>
      <c r="JSE15" s="10"/>
      <c r="JSG15" s="6" t="s">
        <v>1337</v>
      </c>
      <c r="JSH15" s="98" t="s">
        <v>1336</v>
      </c>
      <c r="JSI15" s="10"/>
      <c r="JSK15" s="6" t="s">
        <v>1337</v>
      </c>
      <c r="JSL15" s="98" t="s">
        <v>1336</v>
      </c>
      <c r="JSM15" s="10"/>
      <c r="JSO15" s="6" t="s">
        <v>1337</v>
      </c>
      <c r="JSP15" s="98" t="s">
        <v>1336</v>
      </c>
      <c r="JSQ15" s="10"/>
      <c r="JSS15" s="6" t="s">
        <v>1337</v>
      </c>
      <c r="JST15" s="98" t="s">
        <v>1336</v>
      </c>
      <c r="JSU15" s="10"/>
      <c r="JSW15" s="6" t="s">
        <v>1337</v>
      </c>
      <c r="JSX15" s="98" t="s">
        <v>1336</v>
      </c>
      <c r="JSY15" s="10"/>
      <c r="JTA15" s="6" t="s">
        <v>1337</v>
      </c>
      <c r="JTB15" s="98" t="s">
        <v>1336</v>
      </c>
      <c r="JTC15" s="10"/>
      <c r="JTE15" s="6" t="s">
        <v>1337</v>
      </c>
      <c r="JTF15" s="98" t="s">
        <v>1336</v>
      </c>
      <c r="JTG15" s="10"/>
      <c r="JTI15" s="6" t="s">
        <v>1337</v>
      </c>
      <c r="JTJ15" s="98" t="s">
        <v>1336</v>
      </c>
      <c r="JTK15" s="10"/>
      <c r="JTM15" s="6" t="s">
        <v>1337</v>
      </c>
      <c r="JTN15" s="98" t="s">
        <v>1336</v>
      </c>
      <c r="JTO15" s="10"/>
      <c r="JTQ15" s="6" t="s">
        <v>1337</v>
      </c>
      <c r="JTR15" s="98" t="s">
        <v>1336</v>
      </c>
      <c r="JTS15" s="10"/>
      <c r="JTU15" s="6" t="s">
        <v>1337</v>
      </c>
      <c r="JTV15" s="98" t="s">
        <v>1336</v>
      </c>
      <c r="JTW15" s="10"/>
      <c r="JTY15" s="6" t="s">
        <v>1337</v>
      </c>
      <c r="JTZ15" s="98" t="s">
        <v>1336</v>
      </c>
      <c r="JUA15" s="10"/>
      <c r="JUC15" s="6" t="s">
        <v>1337</v>
      </c>
      <c r="JUD15" s="98" t="s">
        <v>1336</v>
      </c>
      <c r="JUE15" s="10"/>
      <c r="JUG15" s="6" t="s">
        <v>1337</v>
      </c>
      <c r="JUH15" s="98" t="s">
        <v>1336</v>
      </c>
      <c r="JUI15" s="10"/>
      <c r="JUK15" s="6" t="s">
        <v>1337</v>
      </c>
      <c r="JUL15" s="98" t="s">
        <v>1336</v>
      </c>
      <c r="JUM15" s="10"/>
      <c r="JUO15" s="6" t="s">
        <v>1337</v>
      </c>
      <c r="JUP15" s="98" t="s">
        <v>1336</v>
      </c>
      <c r="JUQ15" s="10"/>
      <c r="JUS15" s="6" t="s">
        <v>1337</v>
      </c>
      <c r="JUT15" s="98" t="s">
        <v>1336</v>
      </c>
      <c r="JUU15" s="10"/>
      <c r="JUW15" s="6" t="s">
        <v>1337</v>
      </c>
      <c r="JUX15" s="98" t="s">
        <v>1336</v>
      </c>
      <c r="JUY15" s="10"/>
      <c r="JVA15" s="6" t="s">
        <v>1337</v>
      </c>
      <c r="JVB15" s="98" t="s">
        <v>1336</v>
      </c>
      <c r="JVC15" s="10"/>
      <c r="JVE15" s="6" t="s">
        <v>1337</v>
      </c>
      <c r="JVF15" s="98" t="s">
        <v>1336</v>
      </c>
      <c r="JVG15" s="10"/>
      <c r="JVI15" s="6" t="s">
        <v>1337</v>
      </c>
      <c r="JVJ15" s="98" t="s">
        <v>1336</v>
      </c>
      <c r="JVK15" s="10"/>
      <c r="JVM15" s="6" t="s">
        <v>1337</v>
      </c>
      <c r="JVN15" s="98" t="s">
        <v>1336</v>
      </c>
      <c r="JVO15" s="10"/>
      <c r="JVQ15" s="6" t="s">
        <v>1337</v>
      </c>
      <c r="JVR15" s="98" t="s">
        <v>1336</v>
      </c>
      <c r="JVS15" s="10"/>
      <c r="JVU15" s="6" t="s">
        <v>1337</v>
      </c>
      <c r="JVV15" s="98" t="s">
        <v>1336</v>
      </c>
      <c r="JVW15" s="10"/>
      <c r="JVY15" s="6" t="s">
        <v>1337</v>
      </c>
      <c r="JVZ15" s="98" t="s">
        <v>1336</v>
      </c>
      <c r="JWA15" s="10"/>
      <c r="JWC15" s="6" t="s">
        <v>1337</v>
      </c>
      <c r="JWD15" s="98" t="s">
        <v>1336</v>
      </c>
      <c r="JWE15" s="10"/>
      <c r="JWG15" s="6" t="s">
        <v>1337</v>
      </c>
      <c r="JWH15" s="98" t="s">
        <v>1336</v>
      </c>
      <c r="JWI15" s="10"/>
      <c r="JWK15" s="6" t="s">
        <v>1337</v>
      </c>
      <c r="JWL15" s="98" t="s">
        <v>1336</v>
      </c>
      <c r="JWM15" s="10"/>
      <c r="JWO15" s="6" t="s">
        <v>1337</v>
      </c>
      <c r="JWP15" s="98" t="s">
        <v>1336</v>
      </c>
      <c r="JWQ15" s="10"/>
      <c r="JWS15" s="6" t="s">
        <v>1337</v>
      </c>
      <c r="JWT15" s="98" t="s">
        <v>1336</v>
      </c>
      <c r="JWU15" s="10"/>
      <c r="JWW15" s="6" t="s">
        <v>1337</v>
      </c>
      <c r="JWX15" s="98" t="s">
        <v>1336</v>
      </c>
      <c r="JWY15" s="10"/>
      <c r="JXA15" s="6" t="s">
        <v>1337</v>
      </c>
      <c r="JXB15" s="98" t="s">
        <v>1336</v>
      </c>
      <c r="JXC15" s="10"/>
      <c r="JXE15" s="6" t="s">
        <v>1337</v>
      </c>
      <c r="JXF15" s="98" t="s">
        <v>1336</v>
      </c>
      <c r="JXG15" s="10"/>
      <c r="JXI15" s="6" t="s">
        <v>1337</v>
      </c>
      <c r="JXJ15" s="98" t="s">
        <v>1336</v>
      </c>
      <c r="JXK15" s="10"/>
      <c r="JXM15" s="6" t="s">
        <v>1337</v>
      </c>
      <c r="JXN15" s="98" t="s">
        <v>1336</v>
      </c>
      <c r="JXO15" s="10"/>
      <c r="JXQ15" s="6" t="s">
        <v>1337</v>
      </c>
      <c r="JXR15" s="98" t="s">
        <v>1336</v>
      </c>
      <c r="JXS15" s="10"/>
      <c r="JXU15" s="6" t="s">
        <v>1337</v>
      </c>
      <c r="JXV15" s="98" t="s">
        <v>1336</v>
      </c>
      <c r="JXW15" s="10"/>
      <c r="JXY15" s="6" t="s">
        <v>1337</v>
      </c>
      <c r="JXZ15" s="98" t="s">
        <v>1336</v>
      </c>
      <c r="JYA15" s="10"/>
      <c r="JYC15" s="6" t="s">
        <v>1337</v>
      </c>
      <c r="JYD15" s="98" t="s">
        <v>1336</v>
      </c>
      <c r="JYE15" s="10"/>
      <c r="JYG15" s="6" t="s">
        <v>1337</v>
      </c>
      <c r="JYH15" s="98" t="s">
        <v>1336</v>
      </c>
      <c r="JYI15" s="10"/>
      <c r="JYK15" s="6" t="s">
        <v>1337</v>
      </c>
      <c r="JYL15" s="98" t="s">
        <v>1336</v>
      </c>
      <c r="JYM15" s="10"/>
      <c r="JYO15" s="6" t="s">
        <v>1337</v>
      </c>
      <c r="JYP15" s="98" t="s">
        <v>1336</v>
      </c>
      <c r="JYQ15" s="10"/>
      <c r="JYS15" s="6" t="s">
        <v>1337</v>
      </c>
      <c r="JYT15" s="98" t="s">
        <v>1336</v>
      </c>
      <c r="JYU15" s="10"/>
      <c r="JYW15" s="6" t="s">
        <v>1337</v>
      </c>
      <c r="JYX15" s="98" t="s">
        <v>1336</v>
      </c>
      <c r="JYY15" s="10"/>
      <c r="JZA15" s="6" t="s">
        <v>1337</v>
      </c>
      <c r="JZB15" s="98" t="s">
        <v>1336</v>
      </c>
      <c r="JZC15" s="10"/>
      <c r="JZE15" s="6" t="s">
        <v>1337</v>
      </c>
      <c r="JZF15" s="98" t="s">
        <v>1336</v>
      </c>
      <c r="JZG15" s="10"/>
      <c r="JZI15" s="6" t="s">
        <v>1337</v>
      </c>
      <c r="JZJ15" s="98" t="s">
        <v>1336</v>
      </c>
      <c r="JZK15" s="10"/>
      <c r="JZM15" s="6" t="s">
        <v>1337</v>
      </c>
      <c r="JZN15" s="98" t="s">
        <v>1336</v>
      </c>
      <c r="JZO15" s="10"/>
      <c r="JZQ15" s="6" t="s">
        <v>1337</v>
      </c>
      <c r="JZR15" s="98" t="s">
        <v>1336</v>
      </c>
      <c r="JZS15" s="10"/>
      <c r="JZU15" s="6" t="s">
        <v>1337</v>
      </c>
      <c r="JZV15" s="98" t="s">
        <v>1336</v>
      </c>
      <c r="JZW15" s="10"/>
      <c r="JZY15" s="6" t="s">
        <v>1337</v>
      </c>
      <c r="JZZ15" s="98" t="s">
        <v>1336</v>
      </c>
      <c r="KAA15" s="10"/>
      <c r="KAC15" s="6" t="s">
        <v>1337</v>
      </c>
      <c r="KAD15" s="98" t="s">
        <v>1336</v>
      </c>
      <c r="KAE15" s="10"/>
      <c r="KAG15" s="6" t="s">
        <v>1337</v>
      </c>
      <c r="KAH15" s="98" t="s">
        <v>1336</v>
      </c>
      <c r="KAI15" s="10"/>
      <c r="KAK15" s="6" t="s">
        <v>1337</v>
      </c>
      <c r="KAL15" s="98" t="s">
        <v>1336</v>
      </c>
      <c r="KAM15" s="10"/>
      <c r="KAO15" s="6" t="s">
        <v>1337</v>
      </c>
      <c r="KAP15" s="98" t="s">
        <v>1336</v>
      </c>
      <c r="KAQ15" s="10"/>
      <c r="KAS15" s="6" t="s">
        <v>1337</v>
      </c>
      <c r="KAT15" s="98" t="s">
        <v>1336</v>
      </c>
      <c r="KAU15" s="10"/>
      <c r="KAW15" s="6" t="s">
        <v>1337</v>
      </c>
      <c r="KAX15" s="98" t="s">
        <v>1336</v>
      </c>
      <c r="KAY15" s="10"/>
      <c r="KBA15" s="6" t="s">
        <v>1337</v>
      </c>
      <c r="KBB15" s="98" t="s">
        <v>1336</v>
      </c>
      <c r="KBC15" s="10"/>
      <c r="KBE15" s="6" t="s">
        <v>1337</v>
      </c>
      <c r="KBF15" s="98" t="s">
        <v>1336</v>
      </c>
      <c r="KBG15" s="10"/>
      <c r="KBI15" s="6" t="s">
        <v>1337</v>
      </c>
      <c r="KBJ15" s="98" t="s">
        <v>1336</v>
      </c>
      <c r="KBK15" s="10"/>
      <c r="KBM15" s="6" t="s">
        <v>1337</v>
      </c>
      <c r="KBN15" s="98" t="s">
        <v>1336</v>
      </c>
      <c r="KBO15" s="10"/>
      <c r="KBQ15" s="6" t="s">
        <v>1337</v>
      </c>
      <c r="KBR15" s="98" t="s">
        <v>1336</v>
      </c>
      <c r="KBS15" s="10"/>
      <c r="KBU15" s="6" t="s">
        <v>1337</v>
      </c>
      <c r="KBV15" s="98" t="s">
        <v>1336</v>
      </c>
      <c r="KBW15" s="10"/>
      <c r="KBY15" s="6" t="s">
        <v>1337</v>
      </c>
      <c r="KBZ15" s="98" t="s">
        <v>1336</v>
      </c>
      <c r="KCA15" s="10"/>
      <c r="KCC15" s="6" t="s">
        <v>1337</v>
      </c>
      <c r="KCD15" s="98" t="s">
        <v>1336</v>
      </c>
      <c r="KCE15" s="10"/>
      <c r="KCG15" s="6" t="s">
        <v>1337</v>
      </c>
      <c r="KCH15" s="98" t="s">
        <v>1336</v>
      </c>
      <c r="KCI15" s="10"/>
      <c r="KCK15" s="6" t="s">
        <v>1337</v>
      </c>
      <c r="KCL15" s="98" t="s">
        <v>1336</v>
      </c>
      <c r="KCM15" s="10"/>
      <c r="KCO15" s="6" t="s">
        <v>1337</v>
      </c>
      <c r="KCP15" s="98" t="s">
        <v>1336</v>
      </c>
      <c r="KCQ15" s="10"/>
      <c r="KCS15" s="6" t="s">
        <v>1337</v>
      </c>
      <c r="KCT15" s="98" t="s">
        <v>1336</v>
      </c>
      <c r="KCU15" s="10"/>
      <c r="KCW15" s="6" t="s">
        <v>1337</v>
      </c>
      <c r="KCX15" s="98" t="s">
        <v>1336</v>
      </c>
      <c r="KCY15" s="10"/>
      <c r="KDA15" s="6" t="s">
        <v>1337</v>
      </c>
      <c r="KDB15" s="98" t="s">
        <v>1336</v>
      </c>
      <c r="KDC15" s="10"/>
      <c r="KDE15" s="6" t="s">
        <v>1337</v>
      </c>
      <c r="KDF15" s="98" t="s">
        <v>1336</v>
      </c>
      <c r="KDG15" s="10"/>
      <c r="KDI15" s="6" t="s">
        <v>1337</v>
      </c>
      <c r="KDJ15" s="98" t="s">
        <v>1336</v>
      </c>
      <c r="KDK15" s="10"/>
      <c r="KDM15" s="6" t="s">
        <v>1337</v>
      </c>
      <c r="KDN15" s="98" t="s">
        <v>1336</v>
      </c>
      <c r="KDO15" s="10"/>
      <c r="KDQ15" s="6" t="s">
        <v>1337</v>
      </c>
      <c r="KDR15" s="98" t="s">
        <v>1336</v>
      </c>
      <c r="KDS15" s="10"/>
      <c r="KDU15" s="6" t="s">
        <v>1337</v>
      </c>
      <c r="KDV15" s="98" t="s">
        <v>1336</v>
      </c>
      <c r="KDW15" s="10"/>
      <c r="KDY15" s="6" t="s">
        <v>1337</v>
      </c>
      <c r="KDZ15" s="98" t="s">
        <v>1336</v>
      </c>
      <c r="KEA15" s="10"/>
      <c r="KEC15" s="6" t="s">
        <v>1337</v>
      </c>
      <c r="KED15" s="98" t="s">
        <v>1336</v>
      </c>
      <c r="KEE15" s="10"/>
      <c r="KEG15" s="6" t="s">
        <v>1337</v>
      </c>
      <c r="KEH15" s="98" t="s">
        <v>1336</v>
      </c>
      <c r="KEI15" s="10"/>
      <c r="KEK15" s="6" t="s">
        <v>1337</v>
      </c>
      <c r="KEL15" s="98" t="s">
        <v>1336</v>
      </c>
      <c r="KEM15" s="10"/>
      <c r="KEO15" s="6" t="s">
        <v>1337</v>
      </c>
      <c r="KEP15" s="98" t="s">
        <v>1336</v>
      </c>
      <c r="KEQ15" s="10"/>
      <c r="KES15" s="6" t="s">
        <v>1337</v>
      </c>
      <c r="KET15" s="98" t="s">
        <v>1336</v>
      </c>
      <c r="KEU15" s="10"/>
      <c r="KEW15" s="6" t="s">
        <v>1337</v>
      </c>
      <c r="KEX15" s="98" t="s">
        <v>1336</v>
      </c>
      <c r="KEY15" s="10"/>
      <c r="KFA15" s="6" t="s">
        <v>1337</v>
      </c>
      <c r="KFB15" s="98" t="s">
        <v>1336</v>
      </c>
      <c r="KFC15" s="10"/>
      <c r="KFE15" s="6" t="s">
        <v>1337</v>
      </c>
      <c r="KFF15" s="98" t="s">
        <v>1336</v>
      </c>
      <c r="KFG15" s="10"/>
      <c r="KFI15" s="6" t="s">
        <v>1337</v>
      </c>
      <c r="KFJ15" s="98" t="s">
        <v>1336</v>
      </c>
      <c r="KFK15" s="10"/>
      <c r="KFM15" s="6" t="s">
        <v>1337</v>
      </c>
      <c r="KFN15" s="98" t="s">
        <v>1336</v>
      </c>
      <c r="KFO15" s="10"/>
      <c r="KFQ15" s="6" t="s">
        <v>1337</v>
      </c>
      <c r="KFR15" s="98" t="s">
        <v>1336</v>
      </c>
      <c r="KFS15" s="10"/>
      <c r="KFU15" s="6" t="s">
        <v>1337</v>
      </c>
      <c r="KFV15" s="98" t="s">
        <v>1336</v>
      </c>
      <c r="KFW15" s="10"/>
      <c r="KFY15" s="6" t="s">
        <v>1337</v>
      </c>
      <c r="KFZ15" s="98" t="s">
        <v>1336</v>
      </c>
      <c r="KGA15" s="10"/>
      <c r="KGC15" s="6" t="s">
        <v>1337</v>
      </c>
      <c r="KGD15" s="98" t="s">
        <v>1336</v>
      </c>
      <c r="KGE15" s="10"/>
      <c r="KGG15" s="6" t="s">
        <v>1337</v>
      </c>
      <c r="KGH15" s="98" t="s">
        <v>1336</v>
      </c>
      <c r="KGI15" s="10"/>
      <c r="KGK15" s="6" t="s">
        <v>1337</v>
      </c>
      <c r="KGL15" s="98" t="s">
        <v>1336</v>
      </c>
      <c r="KGM15" s="10"/>
      <c r="KGO15" s="6" t="s">
        <v>1337</v>
      </c>
      <c r="KGP15" s="98" t="s">
        <v>1336</v>
      </c>
      <c r="KGQ15" s="10"/>
      <c r="KGS15" s="6" t="s">
        <v>1337</v>
      </c>
      <c r="KGT15" s="98" t="s">
        <v>1336</v>
      </c>
      <c r="KGU15" s="10"/>
      <c r="KGW15" s="6" t="s">
        <v>1337</v>
      </c>
      <c r="KGX15" s="98" t="s">
        <v>1336</v>
      </c>
      <c r="KGY15" s="10"/>
      <c r="KHA15" s="6" t="s">
        <v>1337</v>
      </c>
      <c r="KHB15" s="98" t="s">
        <v>1336</v>
      </c>
      <c r="KHC15" s="10"/>
      <c r="KHE15" s="6" t="s">
        <v>1337</v>
      </c>
      <c r="KHF15" s="98" t="s">
        <v>1336</v>
      </c>
      <c r="KHG15" s="10"/>
      <c r="KHI15" s="6" t="s">
        <v>1337</v>
      </c>
      <c r="KHJ15" s="98" t="s">
        <v>1336</v>
      </c>
      <c r="KHK15" s="10"/>
      <c r="KHM15" s="6" t="s">
        <v>1337</v>
      </c>
      <c r="KHN15" s="98" t="s">
        <v>1336</v>
      </c>
      <c r="KHO15" s="10"/>
      <c r="KHQ15" s="6" t="s">
        <v>1337</v>
      </c>
      <c r="KHR15" s="98" t="s">
        <v>1336</v>
      </c>
      <c r="KHS15" s="10"/>
      <c r="KHU15" s="6" t="s">
        <v>1337</v>
      </c>
      <c r="KHV15" s="98" t="s">
        <v>1336</v>
      </c>
      <c r="KHW15" s="10"/>
      <c r="KHY15" s="6" t="s">
        <v>1337</v>
      </c>
      <c r="KHZ15" s="98" t="s">
        <v>1336</v>
      </c>
      <c r="KIA15" s="10"/>
      <c r="KIC15" s="6" t="s">
        <v>1337</v>
      </c>
      <c r="KID15" s="98" t="s">
        <v>1336</v>
      </c>
      <c r="KIE15" s="10"/>
      <c r="KIG15" s="6" t="s">
        <v>1337</v>
      </c>
      <c r="KIH15" s="98" t="s">
        <v>1336</v>
      </c>
      <c r="KII15" s="10"/>
      <c r="KIK15" s="6" t="s">
        <v>1337</v>
      </c>
      <c r="KIL15" s="98" t="s">
        <v>1336</v>
      </c>
      <c r="KIM15" s="10"/>
      <c r="KIO15" s="6" t="s">
        <v>1337</v>
      </c>
      <c r="KIP15" s="98" t="s">
        <v>1336</v>
      </c>
      <c r="KIQ15" s="10"/>
      <c r="KIS15" s="6" t="s">
        <v>1337</v>
      </c>
      <c r="KIT15" s="98" t="s">
        <v>1336</v>
      </c>
      <c r="KIU15" s="10"/>
      <c r="KIW15" s="6" t="s">
        <v>1337</v>
      </c>
      <c r="KIX15" s="98" t="s">
        <v>1336</v>
      </c>
      <c r="KIY15" s="10"/>
      <c r="KJA15" s="6" t="s">
        <v>1337</v>
      </c>
      <c r="KJB15" s="98" t="s">
        <v>1336</v>
      </c>
      <c r="KJC15" s="10"/>
      <c r="KJE15" s="6" t="s">
        <v>1337</v>
      </c>
      <c r="KJF15" s="98" t="s">
        <v>1336</v>
      </c>
      <c r="KJG15" s="10"/>
      <c r="KJI15" s="6" t="s">
        <v>1337</v>
      </c>
      <c r="KJJ15" s="98" t="s">
        <v>1336</v>
      </c>
      <c r="KJK15" s="10"/>
      <c r="KJM15" s="6" t="s">
        <v>1337</v>
      </c>
      <c r="KJN15" s="98" t="s">
        <v>1336</v>
      </c>
      <c r="KJO15" s="10"/>
      <c r="KJQ15" s="6" t="s">
        <v>1337</v>
      </c>
      <c r="KJR15" s="98" t="s">
        <v>1336</v>
      </c>
      <c r="KJS15" s="10"/>
      <c r="KJU15" s="6" t="s">
        <v>1337</v>
      </c>
      <c r="KJV15" s="98" t="s">
        <v>1336</v>
      </c>
      <c r="KJW15" s="10"/>
      <c r="KJY15" s="6" t="s">
        <v>1337</v>
      </c>
      <c r="KJZ15" s="98" t="s">
        <v>1336</v>
      </c>
      <c r="KKA15" s="10"/>
      <c r="KKC15" s="6" t="s">
        <v>1337</v>
      </c>
      <c r="KKD15" s="98" t="s">
        <v>1336</v>
      </c>
      <c r="KKE15" s="10"/>
      <c r="KKG15" s="6" t="s">
        <v>1337</v>
      </c>
      <c r="KKH15" s="98" t="s">
        <v>1336</v>
      </c>
      <c r="KKI15" s="10"/>
      <c r="KKK15" s="6" t="s">
        <v>1337</v>
      </c>
      <c r="KKL15" s="98" t="s">
        <v>1336</v>
      </c>
      <c r="KKM15" s="10"/>
      <c r="KKO15" s="6" t="s">
        <v>1337</v>
      </c>
      <c r="KKP15" s="98" t="s">
        <v>1336</v>
      </c>
      <c r="KKQ15" s="10"/>
      <c r="KKS15" s="6" t="s">
        <v>1337</v>
      </c>
      <c r="KKT15" s="98" t="s">
        <v>1336</v>
      </c>
      <c r="KKU15" s="10"/>
      <c r="KKW15" s="6" t="s">
        <v>1337</v>
      </c>
      <c r="KKX15" s="98" t="s">
        <v>1336</v>
      </c>
      <c r="KKY15" s="10"/>
      <c r="KLA15" s="6" t="s">
        <v>1337</v>
      </c>
      <c r="KLB15" s="98" t="s">
        <v>1336</v>
      </c>
      <c r="KLC15" s="10"/>
      <c r="KLE15" s="6" t="s">
        <v>1337</v>
      </c>
      <c r="KLF15" s="98" t="s">
        <v>1336</v>
      </c>
      <c r="KLG15" s="10"/>
      <c r="KLI15" s="6" t="s">
        <v>1337</v>
      </c>
      <c r="KLJ15" s="98" t="s">
        <v>1336</v>
      </c>
      <c r="KLK15" s="10"/>
      <c r="KLM15" s="6" t="s">
        <v>1337</v>
      </c>
      <c r="KLN15" s="98" t="s">
        <v>1336</v>
      </c>
      <c r="KLO15" s="10"/>
      <c r="KLQ15" s="6" t="s">
        <v>1337</v>
      </c>
      <c r="KLR15" s="98" t="s">
        <v>1336</v>
      </c>
      <c r="KLS15" s="10"/>
      <c r="KLU15" s="6" t="s">
        <v>1337</v>
      </c>
      <c r="KLV15" s="98" t="s">
        <v>1336</v>
      </c>
      <c r="KLW15" s="10"/>
      <c r="KLY15" s="6" t="s">
        <v>1337</v>
      </c>
      <c r="KLZ15" s="98" t="s">
        <v>1336</v>
      </c>
      <c r="KMA15" s="10"/>
      <c r="KMC15" s="6" t="s">
        <v>1337</v>
      </c>
      <c r="KMD15" s="98" t="s">
        <v>1336</v>
      </c>
      <c r="KME15" s="10"/>
      <c r="KMG15" s="6" t="s">
        <v>1337</v>
      </c>
      <c r="KMH15" s="98" t="s">
        <v>1336</v>
      </c>
      <c r="KMI15" s="10"/>
      <c r="KMK15" s="6" t="s">
        <v>1337</v>
      </c>
      <c r="KML15" s="98" t="s">
        <v>1336</v>
      </c>
      <c r="KMM15" s="10"/>
      <c r="KMO15" s="6" t="s">
        <v>1337</v>
      </c>
      <c r="KMP15" s="98" t="s">
        <v>1336</v>
      </c>
      <c r="KMQ15" s="10"/>
      <c r="KMS15" s="6" t="s">
        <v>1337</v>
      </c>
      <c r="KMT15" s="98" t="s">
        <v>1336</v>
      </c>
      <c r="KMU15" s="10"/>
      <c r="KMW15" s="6" t="s">
        <v>1337</v>
      </c>
      <c r="KMX15" s="98" t="s">
        <v>1336</v>
      </c>
      <c r="KMY15" s="10"/>
      <c r="KNA15" s="6" t="s">
        <v>1337</v>
      </c>
      <c r="KNB15" s="98" t="s">
        <v>1336</v>
      </c>
      <c r="KNC15" s="10"/>
      <c r="KNE15" s="6" t="s">
        <v>1337</v>
      </c>
      <c r="KNF15" s="98" t="s">
        <v>1336</v>
      </c>
      <c r="KNG15" s="10"/>
      <c r="KNI15" s="6" t="s">
        <v>1337</v>
      </c>
      <c r="KNJ15" s="98" t="s">
        <v>1336</v>
      </c>
      <c r="KNK15" s="10"/>
      <c r="KNM15" s="6" t="s">
        <v>1337</v>
      </c>
      <c r="KNN15" s="98" t="s">
        <v>1336</v>
      </c>
      <c r="KNO15" s="10"/>
      <c r="KNQ15" s="6" t="s">
        <v>1337</v>
      </c>
      <c r="KNR15" s="98" t="s">
        <v>1336</v>
      </c>
      <c r="KNS15" s="10"/>
      <c r="KNU15" s="6" t="s">
        <v>1337</v>
      </c>
      <c r="KNV15" s="98" t="s">
        <v>1336</v>
      </c>
      <c r="KNW15" s="10"/>
      <c r="KNY15" s="6" t="s">
        <v>1337</v>
      </c>
      <c r="KNZ15" s="98" t="s">
        <v>1336</v>
      </c>
      <c r="KOA15" s="10"/>
      <c r="KOC15" s="6" t="s">
        <v>1337</v>
      </c>
      <c r="KOD15" s="98" t="s">
        <v>1336</v>
      </c>
      <c r="KOE15" s="10"/>
      <c r="KOG15" s="6" t="s">
        <v>1337</v>
      </c>
      <c r="KOH15" s="98" t="s">
        <v>1336</v>
      </c>
      <c r="KOI15" s="10"/>
      <c r="KOK15" s="6" t="s">
        <v>1337</v>
      </c>
      <c r="KOL15" s="98" t="s">
        <v>1336</v>
      </c>
      <c r="KOM15" s="10"/>
      <c r="KOO15" s="6" t="s">
        <v>1337</v>
      </c>
      <c r="KOP15" s="98" t="s">
        <v>1336</v>
      </c>
      <c r="KOQ15" s="10"/>
      <c r="KOS15" s="6" t="s">
        <v>1337</v>
      </c>
      <c r="KOT15" s="98" t="s">
        <v>1336</v>
      </c>
      <c r="KOU15" s="10"/>
      <c r="KOW15" s="6" t="s">
        <v>1337</v>
      </c>
      <c r="KOX15" s="98" t="s">
        <v>1336</v>
      </c>
      <c r="KOY15" s="10"/>
      <c r="KPA15" s="6" t="s">
        <v>1337</v>
      </c>
      <c r="KPB15" s="98" t="s">
        <v>1336</v>
      </c>
      <c r="KPC15" s="10"/>
      <c r="KPE15" s="6" t="s">
        <v>1337</v>
      </c>
      <c r="KPF15" s="98" t="s">
        <v>1336</v>
      </c>
      <c r="KPG15" s="10"/>
      <c r="KPI15" s="6" t="s">
        <v>1337</v>
      </c>
      <c r="KPJ15" s="98" t="s">
        <v>1336</v>
      </c>
      <c r="KPK15" s="10"/>
      <c r="KPM15" s="6" t="s">
        <v>1337</v>
      </c>
      <c r="KPN15" s="98" t="s">
        <v>1336</v>
      </c>
      <c r="KPO15" s="10"/>
      <c r="KPQ15" s="6" t="s">
        <v>1337</v>
      </c>
      <c r="KPR15" s="98" t="s">
        <v>1336</v>
      </c>
      <c r="KPS15" s="10"/>
      <c r="KPU15" s="6" t="s">
        <v>1337</v>
      </c>
      <c r="KPV15" s="98" t="s">
        <v>1336</v>
      </c>
      <c r="KPW15" s="10"/>
      <c r="KPY15" s="6" t="s">
        <v>1337</v>
      </c>
      <c r="KPZ15" s="98" t="s">
        <v>1336</v>
      </c>
      <c r="KQA15" s="10"/>
      <c r="KQC15" s="6" t="s">
        <v>1337</v>
      </c>
      <c r="KQD15" s="98" t="s">
        <v>1336</v>
      </c>
      <c r="KQE15" s="10"/>
      <c r="KQG15" s="6" t="s">
        <v>1337</v>
      </c>
      <c r="KQH15" s="98" t="s">
        <v>1336</v>
      </c>
      <c r="KQI15" s="10"/>
      <c r="KQK15" s="6" t="s">
        <v>1337</v>
      </c>
      <c r="KQL15" s="98" t="s">
        <v>1336</v>
      </c>
      <c r="KQM15" s="10"/>
      <c r="KQO15" s="6" t="s">
        <v>1337</v>
      </c>
      <c r="KQP15" s="98" t="s">
        <v>1336</v>
      </c>
      <c r="KQQ15" s="10"/>
      <c r="KQS15" s="6" t="s">
        <v>1337</v>
      </c>
      <c r="KQT15" s="98" t="s">
        <v>1336</v>
      </c>
      <c r="KQU15" s="10"/>
      <c r="KQW15" s="6" t="s">
        <v>1337</v>
      </c>
      <c r="KQX15" s="98" t="s">
        <v>1336</v>
      </c>
      <c r="KQY15" s="10"/>
      <c r="KRA15" s="6" t="s">
        <v>1337</v>
      </c>
      <c r="KRB15" s="98" t="s">
        <v>1336</v>
      </c>
      <c r="KRC15" s="10"/>
      <c r="KRE15" s="6" t="s">
        <v>1337</v>
      </c>
      <c r="KRF15" s="98" t="s">
        <v>1336</v>
      </c>
      <c r="KRG15" s="10"/>
      <c r="KRI15" s="6" t="s">
        <v>1337</v>
      </c>
      <c r="KRJ15" s="98" t="s">
        <v>1336</v>
      </c>
      <c r="KRK15" s="10"/>
      <c r="KRM15" s="6" t="s">
        <v>1337</v>
      </c>
      <c r="KRN15" s="98" t="s">
        <v>1336</v>
      </c>
      <c r="KRO15" s="10"/>
      <c r="KRQ15" s="6" t="s">
        <v>1337</v>
      </c>
      <c r="KRR15" s="98" t="s">
        <v>1336</v>
      </c>
      <c r="KRS15" s="10"/>
      <c r="KRU15" s="6" t="s">
        <v>1337</v>
      </c>
      <c r="KRV15" s="98" t="s">
        <v>1336</v>
      </c>
      <c r="KRW15" s="10"/>
      <c r="KRY15" s="6" t="s">
        <v>1337</v>
      </c>
      <c r="KRZ15" s="98" t="s">
        <v>1336</v>
      </c>
      <c r="KSA15" s="10"/>
      <c r="KSC15" s="6" t="s">
        <v>1337</v>
      </c>
      <c r="KSD15" s="98" t="s">
        <v>1336</v>
      </c>
      <c r="KSE15" s="10"/>
      <c r="KSG15" s="6" t="s">
        <v>1337</v>
      </c>
      <c r="KSH15" s="98" t="s">
        <v>1336</v>
      </c>
      <c r="KSI15" s="10"/>
      <c r="KSK15" s="6" t="s">
        <v>1337</v>
      </c>
      <c r="KSL15" s="98" t="s">
        <v>1336</v>
      </c>
      <c r="KSM15" s="10"/>
      <c r="KSO15" s="6" t="s">
        <v>1337</v>
      </c>
      <c r="KSP15" s="98" t="s">
        <v>1336</v>
      </c>
      <c r="KSQ15" s="10"/>
      <c r="KSS15" s="6" t="s">
        <v>1337</v>
      </c>
      <c r="KST15" s="98" t="s">
        <v>1336</v>
      </c>
      <c r="KSU15" s="10"/>
      <c r="KSW15" s="6" t="s">
        <v>1337</v>
      </c>
      <c r="KSX15" s="98" t="s">
        <v>1336</v>
      </c>
      <c r="KSY15" s="10"/>
      <c r="KTA15" s="6" t="s">
        <v>1337</v>
      </c>
      <c r="KTB15" s="98" t="s">
        <v>1336</v>
      </c>
      <c r="KTC15" s="10"/>
      <c r="KTE15" s="6" t="s">
        <v>1337</v>
      </c>
      <c r="KTF15" s="98" t="s">
        <v>1336</v>
      </c>
      <c r="KTG15" s="10"/>
      <c r="KTI15" s="6" t="s">
        <v>1337</v>
      </c>
      <c r="KTJ15" s="98" t="s">
        <v>1336</v>
      </c>
      <c r="KTK15" s="10"/>
      <c r="KTM15" s="6" t="s">
        <v>1337</v>
      </c>
      <c r="KTN15" s="98" t="s">
        <v>1336</v>
      </c>
      <c r="KTO15" s="10"/>
      <c r="KTQ15" s="6" t="s">
        <v>1337</v>
      </c>
      <c r="KTR15" s="98" t="s">
        <v>1336</v>
      </c>
      <c r="KTS15" s="10"/>
      <c r="KTU15" s="6" t="s">
        <v>1337</v>
      </c>
      <c r="KTV15" s="98" t="s">
        <v>1336</v>
      </c>
      <c r="KTW15" s="10"/>
      <c r="KTY15" s="6" t="s">
        <v>1337</v>
      </c>
      <c r="KTZ15" s="98" t="s">
        <v>1336</v>
      </c>
      <c r="KUA15" s="10"/>
      <c r="KUC15" s="6" t="s">
        <v>1337</v>
      </c>
      <c r="KUD15" s="98" t="s">
        <v>1336</v>
      </c>
      <c r="KUE15" s="10"/>
      <c r="KUG15" s="6" t="s">
        <v>1337</v>
      </c>
      <c r="KUH15" s="98" t="s">
        <v>1336</v>
      </c>
      <c r="KUI15" s="10"/>
      <c r="KUK15" s="6" t="s">
        <v>1337</v>
      </c>
      <c r="KUL15" s="98" t="s">
        <v>1336</v>
      </c>
      <c r="KUM15" s="10"/>
      <c r="KUO15" s="6" t="s">
        <v>1337</v>
      </c>
      <c r="KUP15" s="98" t="s">
        <v>1336</v>
      </c>
      <c r="KUQ15" s="10"/>
      <c r="KUS15" s="6" t="s">
        <v>1337</v>
      </c>
      <c r="KUT15" s="98" t="s">
        <v>1336</v>
      </c>
      <c r="KUU15" s="10"/>
      <c r="KUW15" s="6" t="s">
        <v>1337</v>
      </c>
      <c r="KUX15" s="98" t="s">
        <v>1336</v>
      </c>
      <c r="KUY15" s="10"/>
      <c r="KVA15" s="6" t="s">
        <v>1337</v>
      </c>
      <c r="KVB15" s="98" t="s">
        <v>1336</v>
      </c>
      <c r="KVC15" s="10"/>
      <c r="KVE15" s="6" t="s">
        <v>1337</v>
      </c>
      <c r="KVF15" s="98" t="s">
        <v>1336</v>
      </c>
      <c r="KVG15" s="10"/>
      <c r="KVI15" s="6" t="s">
        <v>1337</v>
      </c>
      <c r="KVJ15" s="98" t="s">
        <v>1336</v>
      </c>
      <c r="KVK15" s="10"/>
      <c r="KVM15" s="6" t="s">
        <v>1337</v>
      </c>
      <c r="KVN15" s="98" t="s">
        <v>1336</v>
      </c>
      <c r="KVO15" s="10"/>
      <c r="KVQ15" s="6" t="s">
        <v>1337</v>
      </c>
      <c r="KVR15" s="98" t="s">
        <v>1336</v>
      </c>
      <c r="KVS15" s="10"/>
      <c r="KVU15" s="6" t="s">
        <v>1337</v>
      </c>
      <c r="KVV15" s="98" t="s">
        <v>1336</v>
      </c>
      <c r="KVW15" s="10"/>
      <c r="KVY15" s="6" t="s">
        <v>1337</v>
      </c>
      <c r="KVZ15" s="98" t="s">
        <v>1336</v>
      </c>
      <c r="KWA15" s="10"/>
      <c r="KWC15" s="6" t="s">
        <v>1337</v>
      </c>
      <c r="KWD15" s="98" t="s">
        <v>1336</v>
      </c>
      <c r="KWE15" s="10"/>
      <c r="KWG15" s="6" t="s">
        <v>1337</v>
      </c>
      <c r="KWH15" s="98" t="s">
        <v>1336</v>
      </c>
      <c r="KWI15" s="10"/>
      <c r="KWK15" s="6" t="s">
        <v>1337</v>
      </c>
      <c r="KWL15" s="98" t="s">
        <v>1336</v>
      </c>
      <c r="KWM15" s="10"/>
      <c r="KWO15" s="6" t="s">
        <v>1337</v>
      </c>
      <c r="KWP15" s="98" t="s">
        <v>1336</v>
      </c>
      <c r="KWQ15" s="10"/>
      <c r="KWS15" s="6" t="s">
        <v>1337</v>
      </c>
      <c r="KWT15" s="98" t="s">
        <v>1336</v>
      </c>
      <c r="KWU15" s="10"/>
      <c r="KWW15" s="6" t="s">
        <v>1337</v>
      </c>
      <c r="KWX15" s="98" t="s">
        <v>1336</v>
      </c>
      <c r="KWY15" s="10"/>
      <c r="KXA15" s="6" t="s">
        <v>1337</v>
      </c>
      <c r="KXB15" s="98" t="s">
        <v>1336</v>
      </c>
      <c r="KXC15" s="10"/>
      <c r="KXE15" s="6" t="s">
        <v>1337</v>
      </c>
      <c r="KXF15" s="98" t="s">
        <v>1336</v>
      </c>
      <c r="KXG15" s="10"/>
      <c r="KXI15" s="6" t="s">
        <v>1337</v>
      </c>
      <c r="KXJ15" s="98" t="s">
        <v>1336</v>
      </c>
      <c r="KXK15" s="10"/>
      <c r="KXM15" s="6" t="s">
        <v>1337</v>
      </c>
      <c r="KXN15" s="98" t="s">
        <v>1336</v>
      </c>
      <c r="KXO15" s="10"/>
      <c r="KXQ15" s="6" t="s">
        <v>1337</v>
      </c>
      <c r="KXR15" s="98" t="s">
        <v>1336</v>
      </c>
      <c r="KXS15" s="10"/>
      <c r="KXU15" s="6" t="s">
        <v>1337</v>
      </c>
      <c r="KXV15" s="98" t="s">
        <v>1336</v>
      </c>
      <c r="KXW15" s="10"/>
      <c r="KXY15" s="6" t="s">
        <v>1337</v>
      </c>
      <c r="KXZ15" s="98" t="s">
        <v>1336</v>
      </c>
      <c r="KYA15" s="10"/>
      <c r="KYC15" s="6" t="s">
        <v>1337</v>
      </c>
      <c r="KYD15" s="98" t="s">
        <v>1336</v>
      </c>
      <c r="KYE15" s="10"/>
      <c r="KYG15" s="6" t="s">
        <v>1337</v>
      </c>
      <c r="KYH15" s="98" t="s">
        <v>1336</v>
      </c>
      <c r="KYI15" s="10"/>
      <c r="KYK15" s="6" t="s">
        <v>1337</v>
      </c>
      <c r="KYL15" s="98" t="s">
        <v>1336</v>
      </c>
      <c r="KYM15" s="10"/>
      <c r="KYO15" s="6" t="s">
        <v>1337</v>
      </c>
      <c r="KYP15" s="98" t="s">
        <v>1336</v>
      </c>
      <c r="KYQ15" s="10"/>
      <c r="KYS15" s="6" t="s">
        <v>1337</v>
      </c>
      <c r="KYT15" s="98" t="s">
        <v>1336</v>
      </c>
      <c r="KYU15" s="10"/>
      <c r="KYW15" s="6" t="s">
        <v>1337</v>
      </c>
      <c r="KYX15" s="98" t="s">
        <v>1336</v>
      </c>
      <c r="KYY15" s="10"/>
      <c r="KZA15" s="6" t="s">
        <v>1337</v>
      </c>
      <c r="KZB15" s="98" t="s">
        <v>1336</v>
      </c>
      <c r="KZC15" s="10"/>
      <c r="KZE15" s="6" t="s">
        <v>1337</v>
      </c>
      <c r="KZF15" s="98" t="s">
        <v>1336</v>
      </c>
      <c r="KZG15" s="10"/>
      <c r="KZI15" s="6" t="s">
        <v>1337</v>
      </c>
      <c r="KZJ15" s="98" t="s">
        <v>1336</v>
      </c>
      <c r="KZK15" s="10"/>
      <c r="KZM15" s="6" t="s">
        <v>1337</v>
      </c>
      <c r="KZN15" s="98" t="s">
        <v>1336</v>
      </c>
      <c r="KZO15" s="10"/>
      <c r="KZQ15" s="6" t="s">
        <v>1337</v>
      </c>
      <c r="KZR15" s="98" t="s">
        <v>1336</v>
      </c>
      <c r="KZS15" s="10"/>
      <c r="KZU15" s="6" t="s">
        <v>1337</v>
      </c>
      <c r="KZV15" s="98" t="s">
        <v>1336</v>
      </c>
      <c r="KZW15" s="10"/>
      <c r="KZY15" s="6" t="s">
        <v>1337</v>
      </c>
      <c r="KZZ15" s="98" t="s">
        <v>1336</v>
      </c>
      <c r="LAA15" s="10"/>
      <c r="LAC15" s="6" t="s">
        <v>1337</v>
      </c>
      <c r="LAD15" s="98" t="s">
        <v>1336</v>
      </c>
      <c r="LAE15" s="10"/>
      <c r="LAG15" s="6" t="s">
        <v>1337</v>
      </c>
      <c r="LAH15" s="98" t="s">
        <v>1336</v>
      </c>
      <c r="LAI15" s="10"/>
      <c r="LAK15" s="6" t="s">
        <v>1337</v>
      </c>
      <c r="LAL15" s="98" t="s">
        <v>1336</v>
      </c>
      <c r="LAM15" s="10"/>
      <c r="LAO15" s="6" t="s">
        <v>1337</v>
      </c>
      <c r="LAP15" s="98" t="s">
        <v>1336</v>
      </c>
      <c r="LAQ15" s="10"/>
      <c r="LAS15" s="6" t="s">
        <v>1337</v>
      </c>
      <c r="LAT15" s="98" t="s">
        <v>1336</v>
      </c>
      <c r="LAU15" s="10"/>
      <c r="LAW15" s="6" t="s">
        <v>1337</v>
      </c>
      <c r="LAX15" s="98" t="s">
        <v>1336</v>
      </c>
      <c r="LAY15" s="10"/>
      <c r="LBA15" s="6" t="s">
        <v>1337</v>
      </c>
      <c r="LBB15" s="98" t="s">
        <v>1336</v>
      </c>
      <c r="LBC15" s="10"/>
      <c r="LBE15" s="6" t="s">
        <v>1337</v>
      </c>
      <c r="LBF15" s="98" t="s">
        <v>1336</v>
      </c>
      <c r="LBG15" s="10"/>
      <c r="LBI15" s="6" t="s">
        <v>1337</v>
      </c>
      <c r="LBJ15" s="98" t="s">
        <v>1336</v>
      </c>
      <c r="LBK15" s="10"/>
      <c r="LBM15" s="6" t="s">
        <v>1337</v>
      </c>
      <c r="LBN15" s="98" t="s">
        <v>1336</v>
      </c>
      <c r="LBO15" s="10"/>
      <c r="LBQ15" s="6" t="s">
        <v>1337</v>
      </c>
      <c r="LBR15" s="98" t="s">
        <v>1336</v>
      </c>
      <c r="LBS15" s="10"/>
      <c r="LBU15" s="6" t="s">
        <v>1337</v>
      </c>
      <c r="LBV15" s="98" t="s">
        <v>1336</v>
      </c>
      <c r="LBW15" s="10"/>
      <c r="LBY15" s="6" t="s">
        <v>1337</v>
      </c>
      <c r="LBZ15" s="98" t="s">
        <v>1336</v>
      </c>
      <c r="LCA15" s="10"/>
      <c r="LCC15" s="6" t="s">
        <v>1337</v>
      </c>
      <c r="LCD15" s="98" t="s">
        <v>1336</v>
      </c>
      <c r="LCE15" s="10"/>
      <c r="LCG15" s="6" t="s">
        <v>1337</v>
      </c>
      <c r="LCH15" s="98" t="s">
        <v>1336</v>
      </c>
      <c r="LCI15" s="10"/>
      <c r="LCK15" s="6" t="s">
        <v>1337</v>
      </c>
      <c r="LCL15" s="98" t="s">
        <v>1336</v>
      </c>
      <c r="LCM15" s="10"/>
      <c r="LCO15" s="6" t="s">
        <v>1337</v>
      </c>
      <c r="LCP15" s="98" t="s">
        <v>1336</v>
      </c>
      <c r="LCQ15" s="10"/>
      <c r="LCS15" s="6" t="s">
        <v>1337</v>
      </c>
      <c r="LCT15" s="98" t="s">
        <v>1336</v>
      </c>
      <c r="LCU15" s="10"/>
      <c r="LCW15" s="6" t="s">
        <v>1337</v>
      </c>
      <c r="LCX15" s="98" t="s">
        <v>1336</v>
      </c>
      <c r="LCY15" s="10"/>
      <c r="LDA15" s="6" t="s">
        <v>1337</v>
      </c>
      <c r="LDB15" s="98" t="s">
        <v>1336</v>
      </c>
      <c r="LDC15" s="10"/>
      <c r="LDE15" s="6" t="s">
        <v>1337</v>
      </c>
      <c r="LDF15" s="98" t="s">
        <v>1336</v>
      </c>
      <c r="LDG15" s="10"/>
      <c r="LDI15" s="6" t="s">
        <v>1337</v>
      </c>
      <c r="LDJ15" s="98" t="s">
        <v>1336</v>
      </c>
      <c r="LDK15" s="10"/>
      <c r="LDM15" s="6" t="s">
        <v>1337</v>
      </c>
      <c r="LDN15" s="98" t="s">
        <v>1336</v>
      </c>
      <c r="LDO15" s="10"/>
      <c r="LDQ15" s="6" t="s">
        <v>1337</v>
      </c>
      <c r="LDR15" s="98" t="s">
        <v>1336</v>
      </c>
      <c r="LDS15" s="10"/>
      <c r="LDU15" s="6" t="s">
        <v>1337</v>
      </c>
      <c r="LDV15" s="98" t="s">
        <v>1336</v>
      </c>
      <c r="LDW15" s="10"/>
      <c r="LDY15" s="6" t="s">
        <v>1337</v>
      </c>
      <c r="LDZ15" s="98" t="s">
        <v>1336</v>
      </c>
      <c r="LEA15" s="10"/>
      <c r="LEC15" s="6" t="s">
        <v>1337</v>
      </c>
      <c r="LED15" s="98" t="s">
        <v>1336</v>
      </c>
      <c r="LEE15" s="10"/>
      <c r="LEG15" s="6" t="s">
        <v>1337</v>
      </c>
      <c r="LEH15" s="98" t="s">
        <v>1336</v>
      </c>
      <c r="LEI15" s="10"/>
      <c r="LEK15" s="6" t="s">
        <v>1337</v>
      </c>
      <c r="LEL15" s="98" t="s">
        <v>1336</v>
      </c>
      <c r="LEM15" s="10"/>
      <c r="LEO15" s="6" t="s">
        <v>1337</v>
      </c>
      <c r="LEP15" s="98" t="s">
        <v>1336</v>
      </c>
      <c r="LEQ15" s="10"/>
      <c r="LES15" s="6" t="s">
        <v>1337</v>
      </c>
      <c r="LET15" s="98" t="s">
        <v>1336</v>
      </c>
      <c r="LEU15" s="10"/>
      <c r="LEW15" s="6" t="s">
        <v>1337</v>
      </c>
      <c r="LEX15" s="98" t="s">
        <v>1336</v>
      </c>
      <c r="LEY15" s="10"/>
      <c r="LFA15" s="6" t="s">
        <v>1337</v>
      </c>
      <c r="LFB15" s="98" t="s">
        <v>1336</v>
      </c>
      <c r="LFC15" s="10"/>
      <c r="LFE15" s="6" t="s">
        <v>1337</v>
      </c>
      <c r="LFF15" s="98" t="s">
        <v>1336</v>
      </c>
      <c r="LFG15" s="10"/>
      <c r="LFI15" s="6" t="s">
        <v>1337</v>
      </c>
      <c r="LFJ15" s="98" t="s">
        <v>1336</v>
      </c>
      <c r="LFK15" s="10"/>
      <c r="LFM15" s="6" t="s">
        <v>1337</v>
      </c>
      <c r="LFN15" s="98" t="s">
        <v>1336</v>
      </c>
      <c r="LFO15" s="10"/>
      <c r="LFQ15" s="6" t="s">
        <v>1337</v>
      </c>
      <c r="LFR15" s="98" t="s">
        <v>1336</v>
      </c>
      <c r="LFS15" s="10"/>
      <c r="LFU15" s="6" t="s">
        <v>1337</v>
      </c>
      <c r="LFV15" s="98" t="s">
        <v>1336</v>
      </c>
      <c r="LFW15" s="10"/>
      <c r="LFY15" s="6" t="s">
        <v>1337</v>
      </c>
      <c r="LFZ15" s="98" t="s">
        <v>1336</v>
      </c>
      <c r="LGA15" s="10"/>
      <c r="LGC15" s="6" t="s">
        <v>1337</v>
      </c>
      <c r="LGD15" s="98" t="s">
        <v>1336</v>
      </c>
      <c r="LGE15" s="10"/>
      <c r="LGG15" s="6" t="s">
        <v>1337</v>
      </c>
      <c r="LGH15" s="98" t="s">
        <v>1336</v>
      </c>
      <c r="LGI15" s="10"/>
      <c r="LGK15" s="6" t="s">
        <v>1337</v>
      </c>
      <c r="LGL15" s="98" t="s">
        <v>1336</v>
      </c>
      <c r="LGM15" s="10"/>
      <c r="LGO15" s="6" t="s">
        <v>1337</v>
      </c>
      <c r="LGP15" s="98" t="s">
        <v>1336</v>
      </c>
      <c r="LGQ15" s="10"/>
      <c r="LGS15" s="6" t="s">
        <v>1337</v>
      </c>
      <c r="LGT15" s="98" t="s">
        <v>1336</v>
      </c>
      <c r="LGU15" s="10"/>
      <c r="LGW15" s="6" t="s">
        <v>1337</v>
      </c>
      <c r="LGX15" s="98" t="s">
        <v>1336</v>
      </c>
      <c r="LGY15" s="10"/>
      <c r="LHA15" s="6" t="s">
        <v>1337</v>
      </c>
      <c r="LHB15" s="98" t="s">
        <v>1336</v>
      </c>
      <c r="LHC15" s="10"/>
      <c r="LHE15" s="6" t="s">
        <v>1337</v>
      </c>
      <c r="LHF15" s="98" t="s">
        <v>1336</v>
      </c>
      <c r="LHG15" s="10"/>
      <c r="LHI15" s="6" t="s">
        <v>1337</v>
      </c>
      <c r="LHJ15" s="98" t="s">
        <v>1336</v>
      </c>
      <c r="LHK15" s="10"/>
      <c r="LHM15" s="6" t="s">
        <v>1337</v>
      </c>
      <c r="LHN15" s="98" t="s">
        <v>1336</v>
      </c>
      <c r="LHO15" s="10"/>
      <c r="LHQ15" s="6" t="s">
        <v>1337</v>
      </c>
      <c r="LHR15" s="98" t="s">
        <v>1336</v>
      </c>
      <c r="LHS15" s="10"/>
      <c r="LHU15" s="6" t="s">
        <v>1337</v>
      </c>
      <c r="LHV15" s="98" t="s">
        <v>1336</v>
      </c>
      <c r="LHW15" s="10"/>
      <c r="LHY15" s="6" t="s">
        <v>1337</v>
      </c>
      <c r="LHZ15" s="98" t="s">
        <v>1336</v>
      </c>
      <c r="LIA15" s="10"/>
      <c r="LIC15" s="6" t="s">
        <v>1337</v>
      </c>
      <c r="LID15" s="98" t="s">
        <v>1336</v>
      </c>
      <c r="LIE15" s="10"/>
      <c r="LIG15" s="6" t="s">
        <v>1337</v>
      </c>
      <c r="LIH15" s="98" t="s">
        <v>1336</v>
      </c>
      <c r="LII15" s="10"/>
      <c r="LIK15" s="6" t="s">
        <v>1337</v>
      </c>
      <c r="LIL15" s="98" t="s">
        <v>1336</v>
      </c>
      <c r="LIM15" s="10"/>
      <c r="LIO15" s="6" t="s">
        <v>1337</v>
      </c>
      <c r="LIP15" s="98" t="s">
        <v>1336</v>
      </c>
      <c r="LIQ15" s="10"/>
      <c r="LIS15" s="6" t="s">
        <v>1337</v>
      </c>
      <c r="LIT15" s="98" t="s">
        <v>1336</v>
      </c>
      <c r="LIU15" s="10"/>
      <c r="LIW15" s="6" t="s">
        <v>1337</v>
      </c>
      <c r="LIX15" s="98" t="s">
        <v>1336</v>
      </c>
      <c r="LIY15" s="10"/>
      <c r="LJA15" s="6" t="s">
        <v>1337</v>
      </c>
      <c r="LJB15" s="98" t="s">
        <v>1336</v>
      </c>
      <c r="LJC15" s="10"/>
      <c r="LJE15" s="6" t="s">
        <v>1337</v>
      </c>
      <c r="LJF15" s="98" t="s">
        <v>1336</v>
      </c>
      <c r="LJG15" s="10"/>
      <c r="LJI15" s="6" t="s">
        <v>1337</v>
      </c>
      <c r="LJJ15" s="98" t="s">
        <v>1336</v>
      </c>
      <c r="LJK15" s="10"/>
      <c r="LJM15" s="6" t="s">
        <v>1337</v>
      </c>
      <c r="LJN15" s="98" t="s">
        <v>1336</v>
      </c>
      <c r="LJO15" s="10"/>
      <c r="LJQ15" s="6" t="s">
        <v>1337</v>
      </c>
      <c r="LJR15" s="98" t="s">
        <v>1336</v>
      </c>
      <c r="LJS15" s="10"/>
      <c r="LJU15" s="6" t="s">
        <v>1337</v>
      </c>
      <c r="LJV15" s="98" t="s">
        <v>1336</v>
      </c>
      <c r="LJW15" s="10"/>
      <c r="LJY15" s="6" t="s">
        <v>1337</v>
      </c>
      <c r="LJZ15" s="98" t="s">
        <v>1336</v>
      </c>
      <c r="LKA15" s="10"/>
      <c r="LKC15" s="6" t="s">
        <v>1337</v>
      </c>
      <c r="LKD15" s="98" t="s">
        <v>1336</v>
      </c>
      <c r="LKE15" s="10"/>
      <c r="LKG15" s="6" t="s">
        <v>1337</v>
      </c>
      <c r="LKH15" s="98" t="s">
        <v>1336</v>
      </c>
      <c r="LKI15" s="10"/>
      <c r="LKK15" s="6" t="s">
        <v>1337</v>
      </c>
      <c r="LKL15" s="98" t="s">
        <v>1336</v>
      </c>
      <c r="LKM15" s="10"/>
      <c r="LKO15" s="6" t="s">
        <v>1337</v>
      </c>
      <c r="LKP15" s="98" t="s">
        <v>1336</v>
      </c>
      <c r="LKQ15" s="10"/>
      <c r="LKS15" s="6" t="s">
        <v>1337</v>
      </c>
      <c r="LKT15" s="98" t="s">
        <v>1336</v>
      </c>
      <c r="LKU15" s="10"/>
      <c r="LKW15" s="6" t="s">
        <v>1337</v>
      </c>
      <c r="LKX15" s="98" t="s">
        <v>1336</v>
      </c>
      <c r="LKY15" s="10"/>
      <c r="LLA15" s="6" t="s">
        <v>1337</v>
      </c>
      <c r="LLB15" s="98" t="s">
        <v>1336</v>
      </c>
      <c r="LLC15" s="10"/>
      <c r="LLE15" s="6" t="s">
        <v>1337</v>
      </c>
      <c r="LLF15" s="98" t="s">
        <v>1336</v>
      </c>
      <c r="LLG15" s="10"/>
      <c r="LLI15" s="6" t="s">
        <v>1337</v>
      </c>
      <c r="LLJ15" s="98" t="s">
        <v>1336</v>
      </c>
      <c r="LLK15" s="10"/>
      <c r="LLM15" s="6" t="s">
        <v>1337</v>
      </c>
      <c r="LLN15" s="98" t="s">
        <v>1336</v>
      </c>
      <c r="LLO15" s="10"/>
      <c r="LLQ15" s="6" t="s">
        <v>1337</v>
      </c>
      <c r="LLR15" s="98" t="s">
        <v>1336</v>
      </c>
      <c r="LLS15" s="10"/>
      <c r="LLU15" s="6" t="s">
        <v>1337</v>
      </c>
      <c r="LLV15" s="98" t="s">
        <v>1336</v>
      </c>
      <c r="LLW15" s="10"/>
      <c r="LLY15" s="6" t="s">
        <v>1337</v>
      </c>
      <c r="LLZ15" s="98" t="s">
        <v>1336</v>
      </c>
      <c r="LMA15" s="10"/>
      <c r="LMC15" s="6" t="s">
        <v>1337</v>
      </c>
      <c r="LMD15" s="98" t="s">
        <v>1336</v>
      </c>
      <c r="LME15" s="10"/>
      <c r="LMG15" s="6" t="s">
        <v>1337</v>
      </c>
      <c r="LMH15" s="98" t="s">
        <v>1336</v>
      </c>
      <c r="LMI15" s="10"/>
      <c r="LMK15" s="6" t="s">
        <v>1337</v>
      </c>
      <c r="LML15" s="98" t="s">
        <v>1336</v>
      </c>
      <c r="LMM15" s="10"/>
      <c r="LMO15" s="6" t="s">
        <v>1337</v>
      </c>
      <c r="LMP15" s="98" t="s">
        <v>1336</v>
      </c>
      <c r="LMQ15" s="10"/>
      <c r="LMS15" s="6" t="s">
        <v>1337</v>
      </c>
      <c r="LMT15" s="98" t="s">
        <v>1336</v>
      </c>
      <c r="LMU15" s="10"/>
      <c r="LMW15" s="6" t="s">
        <v>1337</v>
      </c>
      <c r="LMX15" s="98" t="s">
        <v>1336</v>
      </c>
      <c r="LMY15" s="10"/>
      <c r="LNA15" s="6" t="s">
        <v>1337</v>
      </c>
      <c r="LNB15" s="98" t="s">
        <v>1336</v>
      </c>
      <c r="LNC15" s="10"/>
      <c r="LNE15" s="6" t="s">
        <v>1337</v>
      </c>
      <c r="LNF15" s="98" t="s">
        <v>1336</v>
      </c>
      <c r="LNG15" s="10"/>
      <c r="LNI15" s="6" t="s">
        <v>1337</v>
      </c>
      <c r="LNJ15" s="98" t="s">
        <v>1336</v>
      </c>
      <c r="LNK15" s="10"/>
      <c r="LNM15" s="6" t="s">
        <v>1337</v>
      </c>
      <c r="LNN15" s="98" t="s">
        <v>1336</v>
      </c>
      <c r="LNO15" s="10"/>
      <c r="LNQ15" s="6" t="s">
        <v>1337</v>
      </c>
      <c r="LNR15" s="98" t="s">
        <v>1336</v>
      </c>
      <c r="LNS15" s="10"/>
      <c r="LNU15" s="6" t="s">
        <v>1337</v>
      </c>
      <c r="LNV15" s="98" t="s">
        <v>1336</v>
      </c>
      <c r="LNW15" s="10"/>
      <c r="LNY15" s="6" t="s">
        <v>1337</v>
      </c>
      <c r="LNZ15" s="98" t="s">
        <v>1336</v>
      </c>
      <c r="LOA15" s="10"/>
      <c r="LOC15" s="6" t="s">
        <v>1337</v>
      </c>
      <c r="LOD15" s="98" t="s">
        <v>1336</v>
      </c>
      <c r="LOE15" s="10"/>
      <c r="LOG15" s="6" t="s">
        <v>1337</v>
      </c>
      <c r="LOH15" s="98" t="s">
        <v>1336</v>
      </c>
      <c r="LOI15" s="10"/>
      <c r="LOK15" s="6" t="s">
        <v>1337</v>
      </c>
      <c r="LOL15" s="98" t="s">
        <v>1336</v>
      </c>
      <c r="LOM15" s="10"/>
      <c r="LOO15" s="6" t="s">
        <v>1337</v>
      </c>
      <c r="LOP15" s="98" t="s">
        <v>1336</v>
      </c>
      <c r="LOQ15" s="10"/>
      <c r="LOS15" s="6" t="s">
        <v>1337</v>
      </c>
      <c r="LOT15" s="98" t="s">
        <v>1336</v>
      </c>
      <c r="LOU15" s="10"/>
      <c r="LOW15" s="6" t="s">
        <v>1337</v>
      </c>
      <c r="LOX15" s="98" t="s">
        <v>1336</v>
      </c>
      <c r="LOY15" s="10"/>
      <c r="LPA15" s="6" t="s">
        <v>1337</v>
      </c>
      <c r="LPB15" s="98" t="s">
        <v>1336</v>
      </c>
      <c r="LPC15" s="10"/>
      <c r="LPE15" s="6" t="s">
        <v>1337</v>
      </c>
      <c r="LPF15" s="98" t="s">
        <v>1336</v>
      </c>
      <c r="LPG15" s="10"/>
      <c r="LPI15" s="6" t="s">
        <v>1337</v>
      </c>
      <c r="LPJ15" s="98" t="s">
        <v>1336</v>
      </c>
      <c r="LPK15" s="10"/>
      <c r="LPM15" s="6" t="s">
        <v>1337</v>
      </c>
      <c r="LPN15" s="98" t="s">
        <v>1336</v>
      </c>
      <c r="LPO15" s="10"/>
      <c r="LPQ15" s="6" t="s">
        <v>1337</v>
      </c>
      <c r="LPR15" s="98" t="s">
        <v>1336</v>
      </c>
      <c r="LPS15" s="10"/>
      <c r="LPU15" s="6" t="s">
        <v>1337</v>
      </c>
      <c r="LPV15" s="98" t="s">
        <v>1336</v>
      </c>
      <c r="LPW15" s="10"/>
      <c r="LPY15" s="6" t="s">
        <v>1337</v>
      </c>
      <c r="LPZ15" s="98" t="s">
        <v>1336</v>
      </c>
      <c r="LQA15" s="10"/>
      <c r="LQC15" s="6" t="s">
        <v>1337</v>
      </c>
      <c r="LQD15" s="98" t="s">
        <v>1336</v>
      </c>
      <c r="LQE15" s="10"/>
      <c r="LQG15" s="6" t="s">
        <v>1337</v>
      </c>
      <c r="LQH15" s="98" t="s">
        <v>1336</v>
      </c>
      <c r="LQI15" s="10"/>
      <c r="LQK15" s="6" t="s">
        <v>1337</v>
      </c>
      <c r="LQL15" s="98" t="s">
        <v>1336</v>
      </c>
      <c r="LQM15" s="10"/>
      <c r="LQO15" s="6" t="s">
        <v>1337</v>
      </c>
      <c r="LQP15" s="98" t="s">
        <v>1336</v>
      </c>
      <c r="LQQ15" s="10"/>
      <c r="LQS15" s="6" t="s">
        <v>1337</v>
      </c>
      <c r="LQT15" s="98" t="s">
        <v>1336</v>
      </c>
      <c r="LQU15" s="10"/>
      <c r="LQW15" s="6" t="s">
        <v>1337</v>
      </c>
      <c r="LQX15" s="98" t="s">
        <v>1336</v>
      </c>
      <c r="LQY15" s="10"/>
      <c r="LRA15" s="6" t="s">
        <v>1337</v>
      </c>
      <c r="LRB15" s="98" t="s">
        <v>1336</v>
      </c>
      <c r="LRC15" s="10"/>
      <c r="LRE15" s="6" t="s">
        <v>1337</v>
      </c>
      <c r="LRF15" s="98" t="s">
        <v>1336</v>
      </c>
      <c r="LRG15" s="10"/>
      <c r="LRI15" s="6" t="s">
        <v>1337</v>
      </c>
      <c r="LRJ15" s="98" t="s">
        <v>1336</v>
      </c>
      <c r="LRK15" s="10"/>
      <c r="LRM15" s="6" t="s">
        <v>1337</v>
      </c>
      <c r="LRN15" s="98" t="s">
        <v>1336</v>
      </c>
      <c r="LRO15" s="10"/>
      <c r="LRQ15" s="6" t="s">
        <v>1337</v>
      </c>
      <c r="LRR15" s="98" t="s">
        <v>1336</v>
      </c>
      <c r="LRS15" s="10"/>
      <c r="LRU15" s="6" t="s">
        <v>1337</v>
      </c>
      <c r="LRV15" s="98" t="s">
        <v>1336</v>
      </c>
      <c r="LRW15" s="10"/>
      <c r="LRY15" s="6" t="s">
        <v>1337</v>
      </c>
      <c r="LRZ15" s="98" t="s">
        <v>1336</v>
      </c>
      <c r="LSA15" s="10"/>
      <c r="LSC15" s="6" t="s">
        <v>1337</v>
      </c>
      <c r="LSD15" s="98" t="s">
        <v>1336</v>
      </c>
      <c r="LSE15" s="10"/>
      <c r="LSG15" s="6" t="s">
        <v>1337</v>
      </c>
      <c r="LSH15" s="98" t="s">
        <v>1336</v>
      </c>
      <c r="LSI15" s="10"/>
      <c r="LSK15" s="6" t="s">
        <v>1337</v>
      </c>
      <c r="LSL15" s="98" t="s">
        <v>1336</v>
      </c>
      <c r="LSM15" s="10"/>
      <c r="LSO15" s="6" t="s">
        <v>1337</v>
      </c>
      <c r="LSP15" s="98" t="s">
        <v>1336</v>
      </c>
      <c r="LSQ15" s="10"/>
      <c r="LSS15" s="6" t="s">
        <v>1337</v>
      </c>
      <c r="LST15" s="98" t="s">
        <v>1336</v>
      </c>
      <c r="LSU15" s="10"/>
      <c r="LSW15" s="6" t="s">
        <v>1337</v>
      </c>
      <c r="LSX15" s="98" t="s">
        <v>1336</v>
      </c>
      <c r="LSY15" s="10"/>
      <c r="LTA15" s="6" t="s">
        <v>1337</v>
      </c>
      <c r="LTB15" s="98" t="s">
        <v>1336</v>
      </c>
      <c r="LTC15" s="10"/>
      <c r="LTE15" s="6" t="s">
        <v>1337</v>
      </c>
      <c r="LTF15" s="98" t="s">
        <v>1336</v>
      </c>
      <c r="LTG15" s="10"/>
      <c r="LTI15" s="6" t="s">
        <v>1337</v>
      </c>
      <c r="LTJ15" s="98" t="s">
        <v>1336</v>
      </c>
      <c r="LTK15" s="10"/>
      <c r="LTM15" s="6" t="s">
        <v>1337</v>
      </c>
      <c r="LTN15" s="98" t="s">
        <v>1336</v>
      </c>
      <c r="LTO15" s="10"/>
      <c r="LTQ15" s="6" t="s">
        <v>1337</v>
      </c>
      <c r="LTR15" s="98" t="s">
        <v>1336</v>
      </c>
      <c r="LTS15" s="10"/>
      <c r="LTU15" s="6" t="s">
        <v>1337</v>
      </c>
      <c r="LTV15" s="98" t="s">
        <v>1336</v>
      </c>
      <c r="LTW15" s="10"/>
      <c r="LTY15" s="6" t="s">
        <v>1337</v>
      </c>
      <c r="LTZ15" s="98" t="s">
        <v>1336</v>
      </c>
      <c r="LUA15" s="10"/>
      <c r="LUC15" s="6" t="s">
        <v>1337</v>
      </c>
      <c r="LUD15" s="98" t="s">
        <v>1336</v>
      </c>
      <c r="LUE15" s="10"/>
      <c r="LUG15" s="6" t="s">
        <v>1337</v>
      </c>
      <c r="LUH15" s="98" t="s">
        <v>1336</v>
      </c>
      <c r="LUI15" s="10"/>
      <c r="LUK15" s="6" t="s">
        <v>1337</v>
      </c>
      <c r="LUL15" s="98" t="s">
        <v>1336</v>
      </c>
      <c r="LUM15" s="10"/>
      <c r="LUO15" s="6" t="s">
        <v>1337</v>
      </c>
      <c r="LUP15" s="98" t="s">
        <v>1336</v>
      </c>
      <c r="LUQ15" s="10"/>
      <c r="LUS15" s="6" t="s">
        <v>1337</v>
      </c>
      <c r="LUT15" s="98" t="s">
        <v>1336</v>
      </c>
      <c r="LUU15" s="10"/>
      <c r="LUW15" s="6" t="s">
        <v>1337</v>
      </c>
      <c r="LUX15" s="98" t="s">
        <v>1336</v>
      </c>
      <c r="LUY15" s="10"/>
      <c r="LVA15" s="6" t="s">
        <v>1337</v>
      </c>
      <c r="LVB15" s="98" t="s">
        <v>1336</v>
      </c>
      <c r="LVC15" s="10"/>
      <c r="LVE15" s="6" t="s">
        <v>1337</v>
      </c>
      <c r="LVF15" s="98" t="s">
        <v>1336</v>
      </c>
      <c r="LVG15" s="10"/>
      <c r="LVI15" s="6" t="s">
        <v>1337</v>
      </c>
      <c r="LVJ15" s="98" t="s">
        <v>1336</v>
      </c>
      <c r="LVK15" s="10"/>
      <c r="LVM15" s="6" t="s">
        <v>1337</v>
      </c>
      <c r="LVN15" s="98" t="s">
        <v>1336</v>
      </c>
      <c r="LVO15" s="10"/>
      <c r="LVQ15" s="6" t="s">
        <v>1337</v>
      </c>
      <c r="LVR15" s="98" t="s">
        <v>1336</v>
      </c>
      <c r="LVS15" s="10"/>
      <c r="LVU15" s="6" t="s">
        <v>1337</v>
      </c>
      <c r="LVV15" s="98" t="s">
        <v>1336</v>
      </c>
      <c r="LVW15" s="10"/>
      <c r="LVY15" s="6" t="s">
        <v>1337</v>
      </c>
      <c r="LVZ15" s="98" t="s">
        <v>1336</v>
      </c>
      <c r="LWA15" s="10"/>
      <c r="LWC15" s="6" t="s">
        <v>1337</v>
      </c>
      <c r="LWD15" s="98" t="s">
        <v>1336</v>
      </c>
      <c r="LWE15" s="10"/>
      <c r="LWG15" s="6" t="s">
        <v>1337</v>
      </c>
      <c r="LWH15" s="98" t="s">
        <v>1336</v>
      </c>
      <c r="LWI15" s="10"/>
      <c r="LWK15" s="6" t="s">
        <v>1337</v>
      </c>
      <c r="LWL15" s="98" t="s">
        <v>1336</v>
      </c>
      <c r="LWM15" s="10"/>
      <c r="LWO15" s="6" t="s">
        <v>1337</v>
      </c>
      <c r="LWP15" s="98" t="s">
        <v>1336</v>
      </c>
      <c r="LWQ15" s="10"/>
      <c r="LWS15" s="6" t="s">
        <v>1337</v>
      </c>
      <c r="LWT15" s="98" t="s">
        <v>1336</v>
      </c>
      <c r="LWU15" s="10"/>
      <c r="LWW15" s="6" t="s">
        <v>1337</v>
      </c>
      <c r="LWX15" s="98" t="s">
        <v>1336</v>
      </c>
      <c r="LWY15" s="10"/>
      <c r="LXA15" s="6" t="s">
        <v>1337</v>
      </c>
      <c r="LXB15" s="98" t="s">
        <v>1336</v>
      </c>
      <c r="LXC15" s="10"/>
      <c r="LXE15" s="6" t="s">
        <v>1337</v>
      </c>
      <c r="LXF15" s="98" t="s">
        <v>1336</v>
      </c>
      <c r="LXG15" s="10"/>
      <c r="LXI15" s="6" t="s">
        <v>1337</v>
      </c>
      <c r="LXJ15" s="98" t="s">
        <v>1336</v>
      </c>
      <c r="LXK15" s="10"/>
      <c r="LXM15" s="6" t="s">
        <v>1337</v>
      </c>
      <c r="LXN15" s="98" t="s">
        <v>1336</v>
      </c>
      <c r="LXO15" s="10"/>
      <c r="LXQ15" s="6" t="s">
        <v>1337</v>
      </c>
      <c r="LXR15" s="98" t="s">
        <v>1336</v>
      </c>
      <c r="LXS15" s="10"/>
      <c r="LXU15" s="6" t="s">
        <v>1337</v>
      </c>
      <c r="LXV15" s="98" t="s">
        <v>1336</v>
      </c>
      <c r="LXW15" s="10"/>
      <c r="LXY15" s="6" t="s">
        <v>1337</v>
      </c>
      <c r="LXZ15" s="98" t="s">
        <v>1336</v>
      </c>
      <c r="LYA15" s="10"/>
      <c r="LYC15" s="6" t="s">
        <v>1337</v>
      </c>
      <c r="LYD15" s="98" t="s">
        <v>1336</v>
      </c>
      <c r="LYE15" s="10"/>
      <c r="LYG15" s="6" t="s">
        <v>1337</v>
      </c>
      <c r="LYH15" s="98" t="s">
        <v>1336</v>
      </c>
      <c r="LYI15" s="10"/>
      <c r="LYK15" s="6" t="s">
        <v>1337</v>
      </c>
      <c r="LYL15" s="98" t="s">
        <v>1336</v>
      </c>
      <c r="LYM15" s="10"/>
      <c r="LYO15" s="6" t="s">
        <v>1337</v>
      </c>
      <c r="LYP15" s="98" t="s">
        <v>1336</v>
      </c>
      <c r="LYQ15" s="10"/>
      <c r="LYS15" s="6" t="s">
        <v>1337</v>
      </c>
      <c r="LYT15" s="98" t="s">
        <v>1336</v>
      </c>
      <c r="LYU15" s="10"/>
      <c r="LYW15" s="6" t="s">
        <v>1337</v>
      </c>
      <c r="LYX15" s="98" t="s">
        <v>1336</v>
      </c>
      <c r="LYY15" s="10"/>
      <c r="LZA15" s="6" t="s">
        <v>1337</v>
      </c>
      <c r="LZB15" s="98" t="s">
        <v>1336</v>
      </c>
      <c r="LZC15" s="10"/>
      <c r="LZE15" s="6" t="s">
        <v>1337</v>
      </c>
      <c r="LZF15" s="98" t="s">
        <v>1336</v>
      </c>
      <c r="LZG15" s="10"/>
      <c r="LZI15" s="6" t="s">
        <v>1337</v>
      </c>
      <c r="LZJ15" s="98" t="s">
        <v>1336</v>
      </c>
      <c r="LZK15" s="10"/>
      <c r="LZM15" s="6" t="s">
        <v>1337</v>
      </c>
      <c r="LZN15" s="98" t="s">
        <v>1336</v>
      </c>
      <c r="LZO15" s="10"/>
      <c r="LZQ15" s="6" t="s">
        <v>1337</v>
      </c>
      <c r="LZR15" s="98" t="s">
        <v>1336</v>
      </c>
      <c r="LZS15" s="10"/>
      <c r="LZU15" s="6" t="s">
        <v>1337</v>
      </c>
      <c r="LZV15" s="98" t="s">
        <v>1336</v>
      </c>
      <c r="LZW15" s="10"/>
      <c r="LZY15" s="6" t="s">
        <v>1337</v>
      </c>
      <c r="LZZ15" s="98" t="s">
        <v>1336</v>
      </c>
      <c r="MAA15" s="10"/>
      <c r="MAC15" s="6" t="s">
        <v>1337</v>
      </c>
      <c r="MAD15" s="98" t="s">
        <v>1336</v>
      </c>
      <c r="MAE15" s="10"/>
      <c r="MAG15" s="6" t="s">
        <v>1337</v>
      </c>
      <c r="MAH15" s="98" t="s">
        <v>1336</v>
      </c>
      <c r="MAI15" s="10"/>
      <c r="MAK15" s="6" t="s">
        <v>1337</v>
      </c>
      <c r="MAL15" s="98" t="s">
        <v>1336</v>
      </c>
      <c r="MAM15" s="10"/>
      <c r="MAO15" s="6" t="s">
        <v>1337</v>
      </c>
      <c r="MAP15" s="98" t="s">
        <v>1336</v>
      </c>
      <c r="MAQ15" s="10"/>
      <c r="MAS15" s="6" t="s">
        <v>1337</v>
      </c>
      <c r="MAT15" s="98" t="s">
        <v>1336</v>
      </c>
      <c r="MAU15" s="10"/>
      <c r="MAW15" s="6" t="s">
        <v>1337</v>
      </c>
      <c r="MAX15" s="98" t="s">
        <v>1336</v>
      </c>
      <c r="MAY15" s="10"/>
      <c r="MBA15" s="6" t="s">
        <v>1337</v>
      </c>
      <c r="MBB15" s="98" t="s">
        <v>1336</v>
      </c>
      <c r="MBC15" s="10"/>
      <c r="MBE15" s="6" t="s">
        <v>1337</v>
      </c>
      <c r="MBF15" s="98" t="s">
        <v>1336</v>
      </c>
      <c r="MBG15" s="10"/>
      <c r="MBI15" s="6" t="s">
        <v>1337</v>
      </c>
      <c r="MBJ15" s="98" t="s">
        <v>1336</v>
      </c>
      <c r="MBK15" s="10"/>
      <c r="MBM15" s="6" t="s">
        <v>1337</v>
      </c>
      <c r="MBN15" s="98" t="s">
        <v>1336</v>
      </c>
      <c r="MBO15" s="10"/>
      <c r="MBQ15" s="6" t="s">
        <v>1337</v>
      </c>
      <c r="MBR15" s="98" t="s">
        <v>1336</v>
      </c>
      <c r="MBS15" s="10"/>
      <c r="MBU15" s="6" t="s">
        <v>1337</v>
      </c>
      <c r="MBV15" s="98" t="s">
        <v>1336</v>
      </c>
      <c r="MBW15" s="10"/>
      <c r="MBY15" s="6" t="s">
        <v>1337</v>
      </c>
      <c r="MBZ15" s="98" t="s">
        <v>1336</v>
      </c>
      <c r="MCA15" s="10"/>
      <c r="MCC15" s="6" t="s">
        <v>1337</v>
      </c>
      <c r="MCD15" s="98" t="s">
        <v>1336</v>
      </c>
      <c r="MCE15" s="10"/>
      <c r="MCG15" s="6" t="s">
        <v>1337</v>
      </c>
      <c r="MCH15" s="98" t="s">
        <v>1336</v>
      </c>
      <c r="MCI15" s="10"/>
      <c r="MCK15" s="6" t="s">
        <v>1337</v>
      </c>
      <c r="MCL15" s="98" t="s">
        <v>1336</v>
      </c>
      <c r="MCM15" s="10"/>
      <c r="MCO15" s="6" t="s">
        <v>1337</v>
      </c>
      <c r="MCP15" s="98" t="s">
        <v>1336</v>
      </c>
      <c r="MCQ15" s="10"/>
      <c r="MCS15" s="6" t="s">
        <v>1337</v>
      </c>
      <c r="MCT15" s="98" t="s">
        <v>1336</v>
      </c>
      <c r="MCU15" s="10"/>
      <c r="MCW15" s="6" t="s">
        <v>1337</v>
      </c>
      <c r="MCX15" s="98" t="s">
        <v>1336</v>
      </c>
      <c r="MCY15" s="10"/>
      <c r="MDA15" s="6" t="s">
        <v>1337</v>
      </c>
      <c r="MDB15" s="98" t="s">
        <v>1336</v>
      </c>
      <c r="MDC15" s="10"/>
      <c r="MDE15" s="6" t="s">
        <v>1337</v>
      </c>
      <c r="MDF15" s="98" t="s">
        <v>1336</v>
      </c>
      <c r="MDG15" s="10"/>
      <c r="MDI15" s="6" t="s">
        <v>1337</v>
      </c>
      <c r="MDJ15" s="98" t="s">
        <v>1336</v>
      </c>
      <c r="MDK15" s="10"/>
      <c r="MDM15" s="6" t="s">
        <v>1337</v>
      </c>
      <c r="MDN15" s="98" t="s">
        <v>1336</v>
      </c>
      <c r="MDO15" s="10"/>
      <c r="MDQ15" s="6" t="s">
        <v>1337</v>
      </c>
      <c r="MDR15" s="98" t="s">
        <v>1336</v>
      </c>
      <c r="MDS15" s="10"/>
      <c r="MDU15" s="6" t="s">
        <v>1337</v>
      </c>
      <c r="MDV15" s="98" t="s">
        <v>1336</v>
      </c>
      <c r="MDW15" s="10"/>
      <c r="MDY15" s="6" t="s">
        <v>1337</v>
      </c>
      <c r="MDZ15" s="98" t="s">
        <v>1336</v>
      </c>
      <c r="MEA15" s="10"/>
      <c r="MEC15" s="6" t="s">
        <v>1337</v>
      </c>
      <c r="MED15" s="98" t="s">
        <v>1336</v>
      </c>
      <c r="MEE15" s="10"/>
      <c r="MEG15" s="6" t="s">
        <v>1337</v>
      </c>
      <c r="MEH15" s="98" t="s">
        <v>1336</v>
      </c>
      <c r="MEI15" s="10"/>
      <c r="MEK15" s="6" t="s">
        <v>1337</v>
      </c>
      <c r="MEL15" s="98" t="s">
        <v>1336</v>
      </c>
      <c r="MEM15" s="10"/>
      <c r="MEO15" s="6" t="s">
        <v>1337</v>
      </c>
      <c r="MEP15" s="98" t="s">
        <v>1336</v>
      </c>
      <c r="MEQ15" s="10"/>
      <c r="MES15" s="6" t="s">
        <v>1337</v>
      </c>
      <c r="MET15" s="98" t="s">
        <v>1336</v>
      </c>
      <c r="MEU15" s="10"/>
      <c r="MEW15" s="6" t="s">
        <v>1337</v>
      </c>
      <c r="MEX15" s="98" t="s">
        <v>1336</v>
      </c>
      <c r="MEY15" s="10"/>
      <c r="MFA15" s="6" t="s">
        <v>1337</v>
      </c>
      <c r="MFB15" s="98" t="s">
        <v>1336</v>
      </c>
      <c r="MFC15" s="10"/>
      <c r="MFE15" s="6" t="s">
        <v>1337</v>
      </c>
      <c r="MFF15" s="98" t="s">
        <v>1336</v>
      </c>
      <c r="MFG15" s="10"/>
      <c r="MFI15" s="6" t="s">
        <v>1337</v>
      </c>
      <c r="MFJ15" s="98" t="s">
        <v>1336</v>
      </c>
      <c r="MFK15" s="10"/>
      <c r="MFM15" s="6" t="s">
        <v>1337</v>
      </c>
      <c r="MFN15" s="98" t="s">
        <v>1336</v>
      </c>
      <c r="MFO15" s="10"/>
      <c r="MFQ15" s="6" t="s">
        <v>1337</v>
      </c>
      <c r="MFR15" s="98" t="s">
        <v>1336</v>
      </c>
      <c r="MFS15" s="10"/>
      <c r="MFU15" s="6" t="s">
        <v>1337</v>
      </c>
      <c r="MFV15" s="98" t="s">
        <v>1336</v>
      </c>
      <c r="MFW15" s="10"/>
      <c r="MFY15" s="6" t="s">
        <v>1337</v>
      </c>
      <c r="MFZ15" s="98" t="s">
        <v>1336</v>
      </c>
      <c r="MGA15" s="10"/>
      <c r="MGC15" s="6" t="s">
        <v>1337</v>
      </c>
      <c r="MGD15" s="98" t="s">
        <v>1336</v>
      </c>
      <c r="MGE15" s="10"/>
      <c r="MGG15" s="6" t="s">
        <v>1337</v>
      </c>
      <c r="MGH15" s="98" t="s">
        <v>1336</v>
      </c>
      <c r="MGI15" s="10"/>
      <c r="MGK15" s="6" t="s">
        <v>1337</v>
      </c>
      <c r="MGL15" s="98" t="s">
        <v>1336</v>
      </c>
      <c r="MGM15" s="10"/>
      <c r="MGO15" s="6" t="s">
        <v>1337</v>
      </c>
      <c r="MGP15" s="98" t="s">
        <v>1336</v>
      </c>
      <c r="MGQ15" s="10"/>
      <c r="MGS15" s="6" t="s">
        <v>1337</v>
      </c>
      <c r="MGT15" s="98" t="s">
        <v>1336</v>
      </c>
      <c r="MGU15" s="10"/>
      <c r="MGW15" s="6" t="s">
        <v>1337</v>
      </c>
      <c r="MGX15" s="98" t="s">
        <v>1336</v>
      </c>
      <c r="MGY15" s="10"/>
      <c r="MHA15" s="6" t="s">
        <v>1337</v>
      </c>
      <c r="MHB15" s="98" t="s">
        <v>1336</v>
      </c>
      <c r="MHC15" s="10"/>
      <c r="MHE15" s="6" t="s">
        <v>1337</v>
      </c>
      <c r="MHF15" s="98" t="s">
        <v>1336</v>
      </c>
      <c r="MHG15" s="10"/>
      <c r="MHI15" s="6" t="s">
        <v>1337</v>
      </c>
      <c r="MHJ15" s="98" t="s">
        <v>1336</v>
      </c>
      <c r="MHK15" s="10"/>
      <c r="MHM15" s="6" t="s">
        <v>1337</v>
      </c>
      <c r="MHN15" s="98" t="s">
        <v>1336</v>
      </c>
      <c r="MHO15" s="10"/>
      <c r="MHQ15" s="6" t="s">
        <v>1337</v>
      </c>
      <c r="MHR15" s="98" t="s">
        <v>1336</v>
      </c>
      <c r="MHS15" s="10"/>
      <c r="MHU15" s="6" t="s">
        <v>1337</v>
      </c>
      <c r="MHV15" s="98" t="s">
        <v>1336</v>
      </c>
      <c r="MHW15" s="10"/>
      <c r="MHY15" s="6" t="s">
        <v>1337</v>
      </c>
      <c r="MHZ15" s="98" t="s">
        <v>1336</v>
      </c>
      <c r="MIA15" s="10"/>
      <c r="MIC15" s="6" t="s">
        <v>1337</v>
      </c>
      <c r="MID15" s="98" t="s">
        <v>1336</v>
      </c>
      <c r="MIE15" s="10"/>
      <c r="MIG15" s="6" t="s">
        <v>1337</v>
      </c>
      <c r="MIH15" s="98" t="s">
        <v>1336</v>
      </c>
      <c r="MII15" s="10"/>
      <c r="MIK15" s="6" t="s">
        <v>1337</v>
      </c>
      <c r="MIL15" s="98" t="s">
        <v>1336</v>
      </c>
      <c r="MIM15" s="10"/>
      <c r="MIO15" s="6" t="s">
        <v>1337</v>
      </c>
      <c r="MIP15" s="98" t="s">
        <v>1336</v>
      </c>
      <c r="MIQ15" s="10"/>
      <c r="MIS15" s="6" t="s">
        <v>1337</v>
      </c>
      <c r="MIT15" s="98" t="s">
        <v>1336</v>
      </c>
      <c r="MIU15" s="10"/>
      <c r="MIW15" s="6" t="s">
        <v>1337</v>
      </c>
      <c r="MIX15" s="98" t="s">
        <v>1336</v>
      </c>
      <c r="MIY15" s="10"/>
      <c r="MJA15" s="6" t="s">
        <v>1337</v>
      </c>
      <c r="MJB15" s="98" t="s">
        <v>1336</v>
      </c>
      <c r="MJC15" s="10"/>
      <c r="MJE15" s="6" t="s">
        <v>1337</v>
      </c>
      <c r="MJF15" s="98" t="s">
        <v>1336</v>
      </c>
      <c r="MJG15" s="10"/>
      <c r="MJI15" s="6" t="s">
        <v>1337</v>
      </c>
      <c r="MJJ15" s="98" t="s">
        <v>1336</v>
      </c>
      <c r="MJK15" s="10"/>
      <c r="MJM15" s="6" t="s">
        <v>1337</v>
      </c>
      <c r="MJN15" s="98" t="s">
        <v>1336</v>
      </c>
      <c r="MJO15" s="10"/>
      <c r="MJQ15" s="6" t="s">
        <v>1337</v>
      </c>
      <c r="MJR15" s="98" t="s">
        <v>1336</v>
      </c>
      <c r="MJS15" s="10"/>
      <c r="MJU15" s="6" t="s">
        <v>1337</v>
      </c>
      <c r="MJV15" s="98" t="s">
        <v>1336</v>
      </c>
      <c r="MJW15" s="10"/>
      <c r="MJY15" s="6" t="s">
        <v>1337</v>
      </c>
      <c r="MJZ15" s="98" t="s">
        <v>1336</v>
      </c>
      <c r="MKA15" s="10"/>
      <c r="MKC15" s="6" t="s">
        <v>1337</v>
      </c>
      <c r="MKD15" s="98" t="s">
        <v>1336</v>
      </c>
      <c r="MKE15" s="10"/>
      <c r="MKG15" s="6" t="s">
        <v>1337</v>
      </c>
      <c r="MKH15" s="98" t="s">
        <v>1336</v>
      </c>
      <c r="MKI15" s="10"/>
      <c r="MKK15" s="6" t="s">
        <v>1337</v>
      </c>
      <c r="MKL15" s="98" t="s">
        <v>1336</v>
      </c>
      <c r="MKM15" s="10"/>
      <c r="MKO15" s="6" t="s">
        <v>1337</v>
      </c>
      <c r="MKP15" s="98" t="s">
        <v>1336</v>
      </c>
      <c r="MKQ15" s="10"/>
      <c r="MKS15" s="6" t="s">
        <v>1337</v>
      </c>
      <c r="MKT15" s="98" t="s">
        <v>1336</v>
      </c>
      <c r="MKU15" s="10"/>
      <c r="MKW15" s="6" t="s">
        <v>1337</v>
      </c>
      <c r="MKX15" s="98" t="s">
        <v>1336</v>
      </c>
      <c r="MKY15" s="10"/>
      <c r="MLA15" s="6" t="s">
        <v>1337</v>
      </c>
      <c r="MLB15" s="98" t="s">
        <v>1336</v>
      </c>
      <c r="MLC15" s="10"/>
      <c r="MLE15" s="6" t="s">
        <v>1337</v>
      </c>
      <c r="MLF15" s="98" t="s">
        <v>1336</v>
      </c>
      <c r="MLG15" s="10"/>
      <c r="MLI15" s="6" t="s">
        <v>1337</v>
      </c>
      <c r="MLJ15" s="98" t="s">
        <v>1336</v>
      </c>
      <c r="MLK15" s="10"/>
      <c r="MLM15" s="6" t="s">
        <v>1337</v>
      </c>
      <c r="MLN15" s="98" t="s">
        <v>1336</v>
      </c>
      <c r="MLO15" s="10"/>
      <c r="MLQ15" s="6" t="s">
        <v>1337</v>
      </c>
      <c r="MLR15" s="98" t="s">
        <v>1336</v>
      </c>
      <c r="MLS15" s="10"/>
      <c r="MLU15" s="6" t="s">
        <v>1337</v>
      </c>
      <c r="MLV15" s="98" t="s">
        <v>1336</v>
      </c>
      <c r="MLW15" s="10"/>
      <c r="MLY15" s="6" t="s">
        <v>1337</v>
      </c>
      <c r="MLZ15" s="98" t="s">
        <v>1336</v>
      </c>
      <c r="MMA15" s="10"/>
      <c r="MMC15" s="6" t="s">
        <v>1337</v>
      </c>
      <c r="MMD15" s="98" t="s">
        <v>1336</v>
      </c>
      <c r="MME15" s="10"/>
      <c r="MMG15" s="6" t="s">
        <v>1337</v>
      </c>
      <c r="MMH15" s="98" t="s">
        <v>1336</v>
      </c>
      <c r="MMI15" s="10"/>
      <c r="MMK15" s="6" t="s">
        <v>1337</v>
      </c>
      <c r="MML15" s="98" t="s">
        <v>1336</v>
      </c>
      <c r="MMM15" s="10"/>
      <c r="MMO15" s="6" t="s">
        <v>1337</v>
      </c>
      <c r="MMP15" s="98" t="s">
        <v>1336</v>
      </c>
      <c r="MMQ15" s="10"/>
      <c r="MMS15" s="6" t="s">
        <v>1337</v>
      </c>
      <c r="MMT15" s="98" t="s">
        <v>1336</v>
      </c>
      <c r="MMU15" s="10"/>
      <c r="MMW15" s="6" t="s">
        <v>1337</v>
      </c>
      <c r="MMX15" s="98" t="s">
        <v>1336</v>
      </c>
      <c r="MMY15" s="10"/>
      <c r="MNA15" s="6" t="s">
        <v>1337</v>
      </c>
      <c r="MNB15" s="98" t="s">
        <v>1336</v>
      </c>
      <c r="MNC15" s="10"/>
      <c r="MNE15" s="6" t="s">
        <v>1337</v>
      </c>
      <c r="MNF15" s="98" t="s">
        <v>1336</v>
      </c>
      <c r="MNG15" s="10"/>
      <c r="MNI15" s="6" t="s">
        <v>1337</v>
      </c>
      <c r="MNJ15" s="98" t="s">
        <v>1336</v>
      </c>
      <c r="MNK15" s="10"/>
      <c r="MNM15" s="6" t="s">
        <v>1337</v>
      </c>
      <c r="MNN15" s="98" t="s">
        <v>1336</v>
      </c>
      <c r="MNO15" s="10"/>
      <c r="MNQ15" s="6" t="s">
        <v>1337</v>
      </c>
      <c r="MNR15" s="98" t="s">
        <v>1336</v>
      </c>
      <c r="MNS15" s="10"/>
      <c r="MNU15" s="6" t="s">
        <v>1337</v>
      </c>
      <c r="MNV15" s="98" t="s">
        <v>1336</v>
      </c>
      <c r="MNW15" s="10"/>
      <c r="MNY15" s="6" t="s">
        <v>1337</v>
      </c>
      <c r="MNZ15" s="98" t="s">
        <v>1336</v>
      </c>
      <c r="MOA15" s="10"/>
      <c r="MOC15" s="6" t="s">
        <v>1337</v>
      </c>
      <c r="MOD15" s="98" t="s">
        <v>1336</v>
      </c>
      <c r="MOE15" s="10"/>
      <c r="MOG15" s="6" t="s">
        <v>1337</v>
      </c>
      <c r="MOH15" s="98" t="s">
        <v>1336</v>
      </c>
      <c r="MOI15" s="10"/>
      <c r="MOK15" s="6" t="s">
        <v>1337</v>
      </c>
      <c r="MOL15" s="98" t="s">
        <v>1336</v>
      </c>
      <c r="MOM15" s="10"/>
      <c r="MOO15" s="6" t="s">
        <v>1337</v>
      </c>
      <c r="MOP15" s="98" t="s">
        <v>1336</v>
      </c>
      <c r="MOQ15" s="10"/>
      <c r="MOS15" s="6" t="s">
        <v>1337</v>
      </c>
      <c r="MOT15" s="98" t="s">
        <v>1336</v>
      </c>
      <c r="MOU15" s="10"/>
      <c r="MOW15" s="6" t="s">
        <v>1337</v>
      </c>
      <c r="MOX15" s="98" t="s">
        <v>1336</v>
      </c>
      <c r="MOY15" s="10"/>
      <c r="MPA15" s="6" t="s">
        <v>1337</v>
      </c>
      <c r="MPB15" s="98" t="s">
        <v>1336</v>
      </c>
      <c r="MPC15" s="10"/>
      <c r="MPE15" s="6" t="s">
        <v>1337</v>
      </c>
      <c r="MPF15" s="98" t="s">
        <v>1336</v>
      </c>
      <c r="MPG15" s="10"/>
      <c r="MPI15" s="6" t="s">
        <v>1337</v>
      </c>
      <c r="MPJ15" s="98" t="s">
        <v>1336</v>
      </c>
      <c r="MPK15" s="10"/>
      <c r="MPM15" s="6" t="s">
        <v>1337</v>
      </c>
      <c r="MPN15" s="98" t="s">
        <v>1336</v>
      </c>
      <c r="MPO15" s="10"/>
      <c r="MPQ15" s="6" t="s">
        <v>1337</v>
      </c>
      <c r="MPR15" s="98" t="s">
        <v>1336</v>
      </c>
      <c r="MPS15" s="10"/>
      <c r="MPU15" s="6" t="s">
        <v>1337</v>
      </c>
      <c r="MPV15" s="98" t="s">
        <v>1336</v>
      </c>
      <c r="MPW15" s="10"/>
      <c r="MPY15" s="6" t="s">
        <v>1337</v>
      </c>
      <c r="MPZ15" s="98" t="s">
        <v>1336</v>
      </c>
      <c r="MQA15" s="10"/>
      <c r="MQC15" s="6" t="s">
        <v>1337</v>
      </c>
      <c r="MQD15" s="98" t="s">
        <v>1336</v>
      </c>
      <c r="MQE15" s="10"/>
      <c r="MQG15" s="6" t="s">
        <v>1337</v>
      </c>
      <c r="MQH15" s="98" t="s">
        <v>1336</v>
      </c>
      <c r="MQI15" s="10"/>
      <c r="MQK15" s="6" t="s">
        <v>1337</v>
      </c>
      <c r="MQL15" s="98" t="s">
        <v>1336</v>
      </c>
      <c r="MQM15" s="10"/>
      <c r="MQO15" s="6" t="s">
        <v>1337</v>
      </c>
      <c r="MQP15" s="98" t="s">
        <v>1336</v>
      </c>
      <c r="MQQ15" s="10"/>
      <c r="MQS15" s="6" t="s">
        <v>1337</v>
      </c>
      <c r="MQT15" s="98" t="s">
        <v>1336</v>
      </c>
      <c r="MQU15" s="10"/>
      <c r="MQW15" s="6" t="s">
        <v>1337</v>
      </c>
      <c r="MQX15" s="98" t="s">
        <v>1336</v>
      </c>
      <c r="MQY15" s="10"/>
      <c r="MRA15" s="6" t="s">
        <v>1337</v>
      </c>
      <c r="MRB15" s="98" t="s">
        <v>1336</v>
      </c>
      <c r="MRC15" s="10"/>
      <c r="MRE15" s="6" t="s">
        <v>1337</v>
      </c>
      <c r="MRF15" s="98" t="s">
        <v>1336</v>
      </c>
      <c r="MRG15" s="10"/>
      <c r="MRI15" s="6" t="s">
        <v>1337</v>
      </c>
      <c r="MRJ15" s="98" t="s">
        <v>1336</v>
      </c>
      <c r="MRK15" s="10"/>
      <c r="MRM15" s="6" t="s">
        <v>1337</v>
      </c>
      <c r="MRN15" s="98" t="s">
        <v>1336</v>
      </c>
      <c r="MRO15" s="10"/>
      <c r="MRQ15" s="6" t="s">
        <v>1337</v>
      </c>
      <c r="MRR15" s="98" t="s">
        <v>1336</v>
      </c>
      <c r="MRS15" s="10"/>
      <c r="MRU15" s="6" t="s">
        <v>1337</v>
      </c>
      <c r="MRV15" s="98" t="s">
        <v>1336</v>
      </c>
      <c r="MRW15" s="10"/>
      <c r="MRY15" s="6" t="s">
        <v>1337</v>
      </c>
      <c r="MRZ15" s="98" t="s">
        <v>1336</v>
      </c>
      <c r="MSA15" s="10"/>
      <c r="MSC15" s="6" t="s">
        <v>1337</v>
      </c>
      <c r="MSD15" s="98" t="s">
        <v>1336</v>
      </c>
      <c r="MSE15" s="10"/>
      <c r="MSG15" s="6" t="s">
        <v>1337</v>
      </c>
      <c r="MSH15" s="98" t="s">
        <v>1336</v>
      </c>
      <c r="MSI15" s="10"/>
      <c r="MSK15" s="6" t="s">
        <v>1337</v>
      </c>
      <c r="MSL15" s="98" t="s">
        <v>1336</v>
      </c>
      <c r="MSM15" s="10"/>
      <c r="MSO15" s="6" t="s">
        <v>1337</v>
      </c>
      <c r="MSP15" s="98" t="s">
        <v>1336</v>
      </c>
      <c r="MSQ15" s="10"/>
      <c r="MSS15" s="6" t="s">
        <v>1337</v>
      </c>
      <c r="MST15" s="98" t="s">
        <v>1336</v>
      </c>
      <c r="MSU15" s="10"/>
      <c r="MSW15" s="6" t="s">
        <v>1337</v>
      </c>
      <c r="MSX15" s="98" t="s">
        <v>1336</v>
      </c>
      <c r="MSY15" s="10"/>
      <c r="MTA15" s="6" t="s">
        <v>1337</v>
      </c>
      <c r="MTB15" s="98" t="s">
        <v>1336</v>
      </c>
      <c r="MTC15" s="10"/>
      <c r="MTE15" s="6" t="s">
        <v>1337</v>
      </c>
      <c r="MTF15" s="98" t="s">
        <v>1336</v>
      </c>
      <c r="MTG15" s="10"/>
      <c r="MTI15" s="6" t="s">
        <v>1337</v>
      </c>
      <c r="MTJ15" s="98" t="s">
        <v>1336</v>
      </c>
      <c r="MTK15" s="10"/>
      <c r="MTM15" s="6" t="s">
        <v>1337</v>
      </c>
      <c r="MTN15" s="98" t="s">
        <v>1336</v>
      </c>
      <c r="MTO15" s="10"/>
      <c r="MTQ15" s="6" t="s">
        <v>1337</v>
      </c>
      <c r="MTR15" s="98" t="s">
        <v>1336</v>
      </c>
      <c r="MTS15" s="10"/>
      <c r="MTU15" s="6" t="s">
        <v>1337</v>
      </c>
      <c r="MTV15" s="98" t="s">
        <v>1336</v>
      </c>
      <c r="MTW15" s="10"/>
      <c r="MTY15" s="6" t="s">
        <v>1337</v>
      </c>
      <c r="MTZ15" s="98" t="s">
        <v>1336</v>
      </c>
      <c r="MUA15" s="10"/>
      <c r="MUC15" s="6" t="s">
        <v>1337</v>
      </c>
      <c r="MUD15" s="98" t="s">
        <v>1336</v>
      </c>
      <c r="MUE15" s="10"/>
      <c r="MUG15" s="6" t="s">
        <v>1337</v>
      </c>
      <c r="MUH15" s="98" t="s">
        <v>1336</v>
      </c>
      <c r="MUI15" s="10"/>
      <c r="MUK15" s="6" t="s">
        <v>1337</v>
      </c>
      <c r="MUL15" s="98" t="s">
        <v>1336</v>
      </c>
      <c r="MUM15" s="10"/>
      <c r="MUO15" s="6" t="s">
        <v>1337</v>
      </c>
      <c r="MUP15" s="98" t="s">
        <v>1336</v>
      </c>
      <c r="MUQ15" s="10"/>
      <c r="MUS15" s="6" t="s">
        <v>1337</v>
      </c>
      <c r="MUT15" s="98" t="s">
        <v>1336</v>
      </c>
      <c r="MUU15" s="10"/>
      <c r="MUW15" s="6" t="s">
        <v>1337</v>
      </c>
      <c r="MUX15" s="98" t="s">
        <v>1336</v>
      </c>
      <c r="MUY15" s="10"/>
      <c r="MVA15" s="6" t="s">
        <v>1337</v>
      </c>
      <c r="MVB15" s="98" t="s">
        <v>1336</v>
      </c>
      <c r="MVC15" s="10"/>
      <c r="MVE15" s="6" t="s">
        <v>1337</v>
      </c>
      <c r="MVF15" s="98" t="s">
        <v>1336</v>
      </c>
      <c r="MVG15" s="10"/>
      <c r="MVI15" s="6" t="s">
        <v>1337</v>
      </c>
      <c r="MVJ15" s="98" t="s">
        <v>1336</v>
      </c>
      <c r="MVK15" s="10"/>
      <c r="MVM15" s="6" t="s">
        <v>1337</v>
      </c>
      <c r="MVN15" s="98" t="s">
        <v>1336</v>
      </c>
      <c r="MVO15" s="10"/>
      <c r="MVQ15" s="6" t="s">
        <v>1337</v>
      </c>
      <c r="MVR15" s="98" t="s">
        <v>1336</v>
      </c>
      <c r="MVS15" s="10"/>
      <c r="MVU15" s="6" t="s">
        <v>1337</v>
      </c>
      <c r="MVV15" s="98" t="s">
        <v>1336</v>
      </c>
      <c r="MVW15" s="10"/>
      <c r="MVY15" s="6" t="s">
        <v>1337</v>
      </c>
      <c r="MVZ15" s="98" t="s">
        <v>1336</v>
      </c>
      <c r="MWA15" s="10"/>
      <c r="MWC15" s="6" t="s">
        <v>1337</v>
      </c>
      <c r="MWD15" s="98" t="s">
        <v>1336</v>
      </c>
      <c r="MWE15" s="10"/>
      <c r="MWG15" s="6" t="s">
        <v>1337</v>
      </c>
      <c r="MWH15" s="98" t="s">
        <v>1336</v>
      </c>
      <c r="MWI15" s="10"/>
      <c r="MWK15" s="6" t="s">
        <v>1337</v>
      </c>
      <c r="MWL15" s="98" t="s">
        <v>1336</v>
      </c>
      <c r="MWM15" s="10"/>
      <c r="MWO15" s="6" t="s">
        <v>1337</v>
      </c>
      <c r="MWP15" s="98" t="s">
        <v>1336</v>
      </c>
      <c r="MWQ15" s="10"/>
      <c r="MWS15" s="6" t="s">
        <v>1337</v>
      </c>
      <c r="MWT15" s="98" t="s">
        <v>1336</v>
      </c>
      <c r="MWU15" s="10"/>
      <c r="MWW15" s="6" t="s">
        <v>1337</v>
      </c>
      <c r="MWX15" s="98" t="s">
        <v>1336</v>
      </c>
      <c r="MWY15" s="10"/>
      <c r="MXA15" s="6" t="s">
        <v>1337</v>
      </c>
      <c r="MXB15" s="98" t="s">
        <v>1336</v>
      </c>
      <c r="MXC15" s="10"/>
      <c r="MXE15" s="6" t="s">
        <v>1337</v>
      </c>
      <c r="MXF15" s="98" t="s">
        <v>1336</v>
      </c>
      <c r="MXG15" s="10"/>
      <c r="MXI15" s="6" t="s">
        <v>1337</v>
      </c>
      <c r="MXJ15" s="98" t="s">
        <v>1336</v>
      </c>
      <c r="MXK15" s="10"/>
      <c r="MXM15" s="6" t="s">
        <v>1337</v>
      </c>
      <c r="MXN15" s="98" t="s">
        <v>1336</v>
      </c>
      <c r="MXO15" s="10"/>
      <c r="MXQ15" s="6" t="s">
        <v>1337</v>
      </c>
      <c r="MXR15" s="98" t="s">
        <v>1336</v>
      </c>
      <c r="MXS15" s="10"/>
      <c r="MXU15" s="6" t="s">
        <v>1337</v>
      </c>
      <c r="MXV15" s="98" t="s">
        <v>1336</v>
      </c>
      <c r="MXW15" s="10"/>
      <c r="MXY15" s="6" t="s">
        <v>1337</v>
      </c>
      <c r="MXZ15" s="98" t="s">
        <v>1336</v>
      </c>
      <c r="MYA15" s="10"/>
      <c r="MYC15" s="6" t="s">
        <v>1337</v>
      </c>
      <c r="MYD15" s="98" t="s">
        <v>1336</v>
      </c>
      <c r="MYE15" s="10"/>
      <c r="MYG15" s="6" t="s">
        <v>1337</v>
      </c>
      <c r="MYH15" s="98" t="s">
        <v>1336</v>
      </c>
      <c r="MYI15" s="10"/>
      <c r="MYK15" s="6" t="s">
        <v>1337</v>
      </c>
      <c r="MYL15" s="98" t="s">
        <v>1336</v>
      </c>
      <c r="MYM15" s="10"/>
      <c r="MYO15" s="6" t="s">
        <v>1337</v>
      </c>
      <c r="MYP15" s="98" t="s">
        <v>1336</v>
      </c>
      <c r="MYQ15" s="10"/>
      <c r="MYS15" s="6" t="s">
        <v>1337</v>
      </c>
      <c r="MYT15" s="98" t="s">
        <v>1336</v>
      </c>
      <c r="MYU15" s="10"/>
      <c r="MYW15" s="6" t="s">
        <v>1337</v>
      </c>
      <c r="MYX15" s="98" t="s">
        <v>1336</v>
      </c>
      <c r="MYY15" s="10"/>
      <c r="MZA15" s="6" t="s">
        <v>1337</v>
      </c>
      <c r="MZB15" s="98" t="s">
        <v>1336</v>
      </c>
      <c r="MZC15" s="10"/>
      <c r="MZE15" s="6" t="s">
        <v>1337</v>
      </c>
      <c r="MZF15" s="98" t="s">
        <v>1336</v>
      </c>
      <c r="MZG15" s="10"/>
      <c r="MZI15" s="6" t="s">
        <v>1337</v>
      </c>
      <c r="MZJ15" s="98" t="s">
        <v>1336</v>
      </c>
      <c r="MZK15" s="10"/>
      <c r="MZM15" s="6" t="s">
        <v>1337</v>
      </c>
      <c r="MZN15" s="98" t="s">
        <v>1336</v>
      </c>
      <c r="MZO15" s="10"/>
      <c r="MZQ15" s="6" t="s">
        <v>1337</v>
      </c>
      <c r="MZR15" s="98" t="s">
        <v>1336</v>
      </c>
      <c r="MZS15" s="10"/>
      <c r="MZU15" s="6" t="s">
        <v>1337</v>
      </c>
      <c r="MZV15" s="98" t="s">
        <v>1336</v>
      </c>
      <c r="MZW15" s="10"/>
      <c r="MZY15" s="6" t="s">
        <v>1337</v>
      </c>
      <c r="MZZ15" s="98" t="s">
        <v>1336</v>
      </c>
      <c r="NAA15" s="10"/>
      <c r="NAC15" s="6" t="s">
        <v>1337</v>
      </c>
      <c r="NAD15" s="98" t="s">
        <v>1336</v>
      </c>
      <c r="NAE15" s="10"/>
      <c r="NAG15" s="6" t="s">
        <v>1337</v>
      </c>
      <c r="NAH15" s="98" t="s">
        <v>1336</v>
      </c>
      <c r="NAI15" s="10"/>
      <c r="NAK15" s="6" t="s">
        <v>1337</v>
      </c>
      <c r="NAL15" s="98" t="s">
        <v>1336</v>
      </c>
      <c r="NAM15" s="10"/>
      <c r="NAO15" s="6" t="s">
        <v>1337</v>
      </c>
      <c r="NAP15" s="98" t="s">
        <v>1336</v>
      </c>
      <c r="NAQ15" s="10"/>
      <c r="NAS15" s="6" t="s">
        <v>1337</v>
      </c>
      <c r="NAT15" s="98" t="s">
        <v>1336</v>
      </c>
      <c r="NAU15" s="10"/>
      <c r="NAW15" s="6" t="s">
        <v>1337</v>
      </c>
      <c r="NAX15" s="98" t="s">
        <v>1336</v>
      </c>
      <c r="NAY15" s="10"/>
      <c r="NBA15" s="6" t="s">
        <v>1337</v>
      </c>
      <c r="NBB15" s="98" t="s">
        <v>1336</v>
      </c>
      <c r="NBC15" s="10"/>
      <c r="NBE15" s="6" t="s">
        <v>1337</v>
      </c>
      <c r="NBF15" s="98" t="s">
        <v>1336</v>
      </c>
      <c r="NBG15" s="10"/>
      <c r="NBI15" s="6" t="s">
        <v>1337</v>
      </c>
      <c r="NBJ15" s="98" t="s">
        <v>1336</v>
      </c>
      <c r="NBK15" s="10"/>
      <c r="NBM15" s="6" t="s">
        <v>1337</v>
      </c>
      <c r="NBN15" s="98" t="s">
        <v>1336</v>
      </c>
      <c r="NBO15" s="10"/>
      <c r="NBQ15" s="6" t="s">
        <v>1337</v>
      </c>
      <c r="NBR15" s="98" t="s">
        <v>1336</v>
      </c>
      <c r="NBS15" s="10"/>
      <c r="NBU15" s="6" t="s">
        <v>1337</v>
      </c>
      <c r="NBV15" s="98" t="s">
        <v>1336</v>
      </c>
      <c r="NBW15" s="10"/>
      <c r="NBY15" s="6" t="s">
        <v>1337</v>
      </c>
      <c r="NBZ15" s="98" t="s">
        <v>1336</v>
      </c>
      <c r="NCA15" s="10"/>
      <c r="NCC15" s="6" t="s">
        <v>1337</v>
      </c>
      <c r="NCD15" s="98" t="s">
        <v>1336</v>
      </c>
      <c r="NCE15" s="10"/>
      <c r="NCG15" s="6" t="s">
        <v>1337</v>
      </c>
      <c r="NCH15" s="98" t="s">
        <v>1336</v>
      </c>
      <c r="NCI15" s="10"/>
      <c r="NCK15" s="6" t="s">
        <v>1337</v>
      </c>
      <c r="NCL15" s="98" t="s">
        <v>1336</v>
      </c>
      <c r="NCM15" s="10"/>
      <c r="NCO15" s="6" t="s">
        <v>1337</v>
      </c>
      <c r="NCP15" s="98" t="s">
        <v>1336</v>
      </c>
      <c r="NCQ15" s="10"/>
      <c r="NCS15" s="6" t="s">
        <v>1337</v>
      </c>
      <c r="NCT15" s="98" t="s">
        <v>1336</v>
      </c>
      <c r="NCU15" s="10"/>
      <c r="NCW15" s="6" t="s">
        <v>1337</v>
      </c>
      <c r="NCX15" s="98" t="s">
        <v>1336</v>
      </c>
      <c r="NCY15" s="10"/>
      <c r="NDA15" s="6" t="s">
        <v>1337</v>
      </c>
      <c r="NDB15" s="98" t="s">
        <v>1336</v>
      </c>
      <c r="NDC15" s="10"/>
      <c r="NDE15" s="6" t="s">
        <v>1337</v>
      </c>
      <c r="NDF15" s="98" t="s">
        <v>1336</v>
      </c>
      <c r="NDG15" s="10"/>
      <c r="NDI15" s="6" t="s">
        <v>1337</v>
      </c>
      <c r="NDJ15" s="98" t="s">
        <v>1336</v>
      </c>
      <c r="NDK15" s="10"/>
      <c r="NDM15" s="6" t="s">
        <v>1337</v>
      </c>
      <c r="NDN15" s="98" t="s">
        <v>1336</v>
      </c>
      <c r="NDO15" s="10"/>
      <c r="NDQ15" s="6" t="s">
        <v>1337</v>
      </c>
      <c r="NDR15" s="98" t="s">
        <v>1336</v>
      </c>
      <c r="NDS15" s="10"/>
      <c r="NDU15" s="6" t="s">
        <v>1337</v>
      </c>
      <c r="NDV15" s="98" t="s">
        <v>1336</v>
      </c>
      <c r="NDW15" s="10"/>
      <c r="NDY15" s="6" t="s">
        <v>1337</v>
      </c>
      <c r="NDZ15" s="98" t="s">
        <v>1336</v>
      </c>
      <c r="NEA15" s="10"/>
      <c r="NEC15" s="6" t="s">
        <v>1337</v>
      </c>
      <c r="NED15" s="98" t="s">
        <v>1336</v>
      </c>
      <c r="NEE15" s="10"/>
      <c r="NEG15" s="6" t="s">
        <v>1337</v>
      </c>
      <c r="NEH15" s="98" t="s">
        <v>1336</v>
      </c>
      <c r="NEI15" s="10"/>
      <c r="NEK15" s="6" t="s">
        <v>1337</v>
      </c>
      <c r="NEL15" s="98" t="s">
        <v>1336</v>
      </c>
      <c r="NEM15" s="10"/>
      <c r="NEO15" s="6" t="s">
        <v>1337</v>
      </c>
      <c r="NEP15" s="98" t="s">
        <v>1336</v>
      </c>
      <c r="NEQ15" s="10"/>
      <c r="NES15" s="6" t="s">
        <v>1337</v>
      </c>
      <c r="NET15" s="98" t="s">
        <v>1336</v>
      </c>
      <c r="NEU15" s="10"/>
      <c r="NEW15" s="6" t="s">
        <v>1337</v>
      </c>
      <c r="NEX15" s="98" t="s">
        <v>1336</v>
      </c>
      <c r="NEY15" s="10"/>
      <c r="NFA15" s="6" t="s">
        <v>1337</v>
      </c>
      <c r="NFB15" s="98" t="s">
        <v>1336</v>
      </c>
      <c r="NFC15" s="10"/>
      <c r="NFE15" s="6" t="s">
        <v>1337</v>
      </c>
      <c r="NFF15" s="98" t="s">
        <v>1336</v>
      </c>
      <c r="NFG15" s="10"/>
      <c r="NFI15" s="6" t="s">
        <v>1337</v>
      </c>
      <c r="NFJ15" s="98" t="s">
        <v>1336</v>
      </c>
      <c r="NFK15" s="10"/>
      <c r="NFM15" s="6" t="s">
        <v>1337</v>
      </c>
      <c r="NFN15" s="98" t="s">
        <v>1336</v>
      </c>
      <c r="NFO15" s="10"/>
      <c r="NFQ15" s="6" t="s">
        <v>1337</v>
      </c>
      <c r="NFR15" s="98" t="s">
        <v>1336</v>
      </c>
      <c r="NFS15" s="10"/>
      <c r="NFU15" s="6" t="s">
        <v>1337</v>
      </c>
      <c r="NFV15" s="98" t="s">
        <v>1336</v>
      </c>
      <c r="NFW15" s="10"/>
      <c r="NFY15" s="6" t="s">
        <v>1337</v>
      </c>
      <c r="NFZ15" s="98" t="s">
        <v>1336</v>
      </c>
      <c r="NGA15" s="10"/>
      <c r="NGC15" s="6" t="s">
        <v>1337</v>
      </c>
      <c r="NGD15" s="98" t="s">
        <v>1336</v>
      </c>
      <c r="NGE15" s="10"/>
      <c r="NGG15" s="6" t="s">
        <v>1337</v>
      </c>
      <c r="NGH15" s="98" t="s">
        <v>1336</v>
      </c>
      <c r="NGI15" s="10"/>
      <c r="NGK15" s="6" t="s">
        <v>1337</v>
      </c>
      <c r="NGL15" s="98" t="s">
        <v>1336</v>
      </c>
      <c r="NGM15" s="10"/>
      <c r="NGO15" s="6" t="s">
        <v>1337</v>
      </c>
      <c r="NGP15" s="98" t="s">
        <v>1336</v>
      </c>
      <c r="NGQ15" s="10"/>
      <c r="NGS15" s="6" t="s">
        <v>1337</v>
      </c>
      <c r="NGT15" s="98" t="s">
        <v>1336</v>
      </c>
      <c r="NGU15" s="10"/>
      <c r="NGW15" s="6" t="s">
        <v>1337</v>
      </c>
      <c r="NGX15" s="98" t="s">
        <v>1336</v>
      </c>
      <c r="NGY15" s="10"/>
      <c r="NHA15" s="6" t="s">
        <v>1337</v>
      </c>
      <c r="NHB15" s="98" t="s">
        <v>1336</v>
      </c>
      <c r="NHC15" s="10"/>
      <c r="NHE15" s="6" t="s">
        <v>1337</v>
      </c>
      <c r="NHF15" s="98" t="s">
        <v>1336</v>
      </c>
      <c r="NHG15" s="10"/>
      <c r="NHI15" s="6" t="s">
        <v>1337</v>
      </c>
      <c r="NHJ15" s="98" t="s">
        <v>1336</v>
      </c>
      <c r="NHK15" s="10"/>
      <c r="NHM15" s="6" t="s">
        <v>1337</v>
      </c>
      <c r="NHN15" s="98" t="s">
        <v>1336</v>
      </c>
      <c r="NHO15" s="10"/>
      <c r="NHQ15" s="6" t="s">
        <v>1337</v>
      </c>
      <c r="NHR15" s="98" t="s">
        <v>1336</v>
      </c>
      <c r="NHS15" s="10"/>
      <c r="NHU15" s="6" t="s">
        <v>1337</v>
      </c>
      <c r="NHV15" s="98" t="s">
        <v>1336</v>
      </c>
      <c r="NHW15" s="10"/>
      <c r="NHY15" s="6" t="s">
        <v>1337</v>
      </c>
      <c r="NHZ15" s="98" t="s">
        <v>1336</v>
      </c>
      <c r="NIA15" s="10"/>
      <c r="NIC15" s="6" t="s">
        <v>1337</v>
      </c>
      <c r="NID15" s="98" t="s">
        <v>1336</v>
      </c>
      <c r="NIE15" s="10"/>
      <c r="NIG15" s="6" t="s">
        <v>1337</v>
      </c>
      <c r="NIH15" s="98" t="s">
        <v>1336</v>
      </c>
      <c r="NII15" s="10"/>
      <c r="NIK15" s="6" t="s">
        <v>1337</v>
      </c>
      <c r="NIL15" s="98" t="s">
        <v>1336</v>
      </c>
      <c r="NIM15" s="10"/>
      <c r="NIO15" s="6" t="s">
        <v>1337</v>
      </c>
      <c r="NIP15" s="98" t="s">
        <v>1336</v>
      </c>
      <c r="NIQ15" s="10"/>
      <c r="NIS15" s="6" t="s">
        <v>1337</v>
      </c>
      <c r="NIT15" s="98" t="s">
        <v>1336</v>
      </c>
      <c r="NIU15" s="10"/>
      <c r="NIW15" s="6" t="s">
        <v>1337</v>
      </c>
      <c r="NIX15" s="98" t="s">
        <v>1336</v>
      </c>
      <c r="NIY15" s="10"/>
      <c r="NJA15" s="6" t="s">
        <v>1337</v>
      </c>
      <c r="NJB15" s="98" t="s">
        <v>1336</v>
      </c>
      <c r="NJC15" s="10"/>
      <c r="NJE15" s="6" t="s">
        <v>1337</v>
      </c>
      <c r="NJF15" s="98" t="s">
        <v>1336</v>
      </c>
      <c r="NJG15" s="10"/>
      <c r="NJI15" s="6" t="s">
        <v>1337</v>
      </c>
      <c r="NJJ15" s="98" t="s">
        <v>1336</v>
      </c>
      <c r="NJK15" s="10"/>
      <c r="NJM15" s="6" t="s">
        <v>1337</v>
      </c>
      <c r="NJN15" s="98" t="s">
        <v>1336</v>
      </c>
      <c r="NJO15" s="10"/>
      <c r="NJQ15" s="6" t="s">
        <v>1337</v>
      </c>
      <c r="NJR15" s="98" t="s">
        <v>1336</v>
      </c>
      <c r="NJS15" s="10"/>
      <c r="NJU15" s="6" t="s">
        <v>1337</v>
      </c>
      <c r="NJV15" s="98" t="s">
        <v>1336</v>
      </c>
      <c r="NJW15" s="10"/>
      <c r="NJY15" s="6" t="s">
        <v>1337</v>
      </c>
      <c r="NJZ15" s="98" t="s">
        <v>1336</v>
      </c>
      <c r="NKA15" s="10"/>
      <c r="NKC15" s="6" t="s">
        <v>1337</v>
      </c>
      <c r="NKD15" s="98" t="s">
        <v>1336</v>
      </c>
      <c r="NKE15" s="10"/>
      <c r="NKG15" s="6" t="s">
        <v>1337</v>
      </c>
      <c r="NKH15" s="98" t="s">
        <v>1336</v>
      </c>
      <c r="NKI15" s="10"/>
      <c r="NKK15" s="6" t="s">
        <v>1337</v>
      </c>
      <c r="NKL15" s="98" t="s">
        <v>1336</v>
      </c>
      <c r="NKM15" s="10"/>
      <c r="NKO15" s="6" t="s">
        <v>1337</v>
      </c>
      <c r="NKP15" s="98" t="s">
        <v>1336</v>
      </c>
      <c r="NKQ15" s="10"/>
      <c r="NKS15" s="6" t="s">
        <v>1337</v>
      </c>
      <c r="NKT15" s="98" t="s">
        <v>1336</v>
      </c>
      <c r="NKU15" s="10"/>
      <c r="NKW15" s="6" t="s">
        <v>1337</v>
      </c>
      <c r="NKX15" s="98" t="s">
        <v>1336</v>
      </c>
      <c r="NKY15" s="10"/>
      <c r="NLA15" s="6" t="s">
        <v>1337</v>
      </c>
      <c r="NLB15" s="98" t="s">
        <v>1336</v>
      </c>
      <c r="NLC15" s="10"/>
      <c r="NLE15" s="6" t="s">
        <v>1337</v>
      </c>
      <c r="NLF15" s="98" t="s">
        <v>1336</v>
      </c>
      <c r="NLG15" s="10"/>
      <c r="NLI15" s="6" t="s">
        <v>1337</v>
      </c>
      <c r="NLJ15" s="98" t="s">
        <v>1336</v>
      </c>
      <c r="NLK15" s="10"/>
      <c r="NLM15" s="6" t="s">
        <v>1337</v>
      </c>
      <c r="NLN15" s="98" t="s">
        <v>1336</v>
      </c>
      <c r="NLO15" s="10"/>
      <c r="NLQ15" s="6" t="s">
        <v>1337</v>
      </c>
      <c r="NLR15" s="98" t="s">
        <v>1336</v>
      </c>
      <c r="NLS15" s="10"/>
      <c r="NLU15" s="6" t="s">
        <v>1337</v>
      </c>
      <c r="NLV15" s="98" t="s">
        <v>1336</v>
      </c>
      <c r="NLW15" s="10"/>
      <c r="NLY15" s="6" t="s">
        <v>1337</v>
      </c>
      <c r="NLZ15" s="98" t="s">
        <v>1336</v>
      </c>
      <c r="NMA15" s="10"/>
      <c r="NMC15" s="6" t="s">
        <v>1337</v>
      </c>
      <c r="NMD15" s="98" t="s">
        <v>1336</v>
      </c>
      <c r="NME15" s="10"/>
      <c r="NMG15" s="6" t="s">
        <v>1337</v>
      </c>
      <c r="NMH15" s="98" t="s">
        <v>1336</v>
      </c>
      <c r="NMI15" s="10"/>
      <c r="NMK15" s="6" t="s">
        <v>1337</v>
      </c>
      <c r="NML15" s="98" t="s">
        <v>1336</v>
      </c>
      <c r="NMM15" s="10"/>
      <c r="NMO15" s="6" t="s">
        <v>1337</v>
      </c>
      <c r="NMP15" s="98" t="s">
        <v>1336</v>
      </c>
      <c r="NMQ15" s="10"/>
      <c r="NMS15" s="6" t="s">
        <v>1337</v>
      </c>
      <c r="NMT15" s="98" t="s">
        <v>1336</v>
      </c>
      <c r="NMU15" s="10"/>
      <c r="NMW15" s="6" t="s">
        <v>1337</v>
      </c>
      <c r="NMX15" s="98" t="s">
        <v>1336</v>
      </c>
      <c r="NMY15" s="10"/>
      <c r="NNA15" s="6" t="s">
        <v>1337</v>
      </c>
      <c r="NNB15" s="98" t="s">
        <v>1336</v>
      </c>
      <c r="NNC15" s="10"/>
      <c r="NNE15" s="6" t="s">
        <v>1337</v>
      </c>
      <c r="NNF15" s="98" t="s">
        <v>1336</v>
      </c>
      <c r="NNG15" s="10"/>
      <c r="NNI15" s="6" t="s">
        <v>1337</v>
      </c>
      <c r="NNJ15" s="98" t="s">
        <v>1336</v>
      </c>
      <c r="NNK15" s="10"/>
      <c r="NNM15" s="6" t="s">
        <v>1337</v>
      </c>
      <c r="NNN15" s="98" t="s">
        <v>1336</v>
      </c>
      <c r="NNO15" s="10"/>
      <c r="NNQ15" s="6" t="s">
        <v>1337</v>
      </c>
      <c r="NNR15" s="98" t="s">
        <v>1336</v>
      </c>
      <c r="NNS15" s="10"/>
      <c r="NNU15" s="6" t="s">
        <v>1337</v>
      </c>
      <c r="NNV15" s="98" t="s">
        <v>1336</v>
      </c>
      <c r="NNW15" s="10"/>
      <c r="NNY15" s="6" t="s">
        <v>1337</v>
      </c>
      <c r="NNZ15" s="98" t="s">
        <v>1336</v>
      </c>
      <c r="NOA15" s="10"/>
      <c r="NOC15" s="6" t="s">
        <v>1337</v>
      </c>
      <c r="NOD15" s="98" t="s">
        <v>1336</v>
      </c>
      <c r="NOE15" s="10"/>
      <c r="NOG15" s="6" t="s">
        <v>1337</v>
      </c>
      <c r="NOH15" s="98" t="s">
        <v>1336</v>
      </c>
      <c r="NOI15" s="10"/>
      <c r="NOK15" s="6" t="s">
        <v>1337</v>
      </c>
      <c r="NOL15" s="98" t="s">
        <v>1336</v>
      </c>
      <c r="NOM15" s="10"/>
      <c r="NOO15" s="6" t="s">
        <v>1337</v>
      </c>
      <c r="NOP15" s="98" t="s">
        <v>1336</v>
      </c>
      <c r="NOQ15" s="10"/>
      <c r="NOS15" s="6" t="s">
        <v>1337</v>
      </c>
      <c r="NOT15" s="98" t="s">
        <v>1336</v>
      </c>
      <c r="NOU15" s="10"/>
      <c r="NOW15" s="6" t="s">
        <v>1337</v>
      </c>
      <c r="NOX15" s="98" t="s">
        <v>1336</v>
      </c>
      <c r="NOY15" s="10"/>
      <c r="NPA15" s="6" t="s">
        <v>1337</v>
      </c>
      <c r="NPB15" s="98" t="s">
        <v>1336</v>
      </c>
      <c r="NPC15" s="10"/>
      <c r="NPE15" s="6" t="s">
        <v>1337</v>
      </c>
      <c r="NPF15" s="98" t="s">
        <v>1336</v>
      </c>
      <c r="NPG15" s="10"/>
      <c r="NPI15" s="6" t="s">
        <v>1337</v>
      </c>
      <c r="NPJ15" s="98" t="s">
        <v>1336</v>
      </c>
      <c r="NPK15" s="10"/>
      <c r="NPM15" s="6" t="s">
        <v>1337</v>
      </c>
      <c r="NPN15" s="98" t="s">
        <v>1336</v>
      </c>
      <c r="NPO15" s="10"/>
      <c r="NPQ15" s="6" t="s">
        <v>1337</v>
      </c>
      <c r="NPR15" s="98" t="s">
        <v>1336</v>
      </c>
      <c r="NPS15" s="10"/>
      <c r="NPU15" s="6" t="s">
        <v>1337</v>
      </c>
      <c r="NPV15" s="98" t="s">
        <v>1336</v>
      </c>
      <c r="NPW15" s="10"/>
      <c r="NPY15" s="6" t="s">
        <v>1337</v>
      </c>
      <c r="NPZ15" s="98" t="s">
        <v>1336</v>
      </c>
      <c r="NQA15" s="10"/>
      <c r="NQC15" s="6" t="s">
        <v>1337</v>
      </c>
      <c r="NQD15" s="98" t="s">
        <v>1336</v>
      </c>
      <c r="NQE15" s="10"/>
      <c r="NQG15" s="6" t="s">
        <v>1337</v>
      </c>
      <c r="NQH15" s="98" t="s">
        <v>1336</v>
      </c>
      <c r="NQI15" s="10"/>
      <c r="NQK15" s="6" t="s">
        <v>1337</v>
      </c>
      <c r="NQL15" s="98" t="s">
        <v>1336</v>
      </c>
      <c r="NQM15" s="10"/>
      <c r="NQO15" s="6" t="s">
        <v>1337</v>
      </c>
      <c r="NQP15" s="98" t="s">
        <v>1336</v>
      </c>
      <c r="NQQ15" s="10"/>
      <c r="NQS15" s="6" t="s">
        <v>1337</v>
      </c>
      <c r="NQT15" s="98" t="s">
        <v>1336</v>
      </c>
      <c r="NQU15" s="10"/>
      <c r="NQW15" s="6" t="s">
        <v>1337</v>
      </c>
      <c r="NQX15" s="98" t="s">
        <v>1336</v>
      </c>
      <c r="NQY15" s="10"/>
      <c r="NRA15" s="6" t="s">
        <v>1337</v>
      </c>
      <c r="NRB15" s="98" t="s">
        <v>1336</v>
      </c>
      <c r="NRC15" s="10"/>
      <c r="NRE15" s="6" t="s">
        <v>1337</v>
      </c>
      <c r="NRF15" s="98" t="s">
        <v>1336</v>
      </c>
      <c r="NRG15" s="10"/>
      <c r="NRI15" s="6" t="s">
        <v>1337</v>
      </c>
      <c r="NRJ15" s="98" t="s">
        <v>1336</v>
      </c>
      <c r="NRK15" s="10"/>
      <c r="NRM15" s="6" t="s">
        <v>1337</v>
      </c>
      <c r="NRN15" s="98" t="s">
        <v>1336</v>
      </c>
      <c r="NRO15" s="10"/>
      <c r="NRQ15" s="6" t="s">
        <v>1337</v>
      </c>
      <c r="NRR15" s="98" t="s">
        <v>1336</v>
      </c>
      <c r="NRS15" s="10"/>
      <c r="NRU15" s="6" t="s">
        <v>1337</v>
      </c>
      <c r="NRV15" s="98" t="s">
        <v>1336</v>
      </c>
      <c r="NRW15" s="10"/>
      <c r="NRY15" s="6" t="s">
        <v>1337</v>
      </c>
      <c r="NRZ15" s="98" t="s">
        <v>1336</v>
      </c>
      <c r="NSA15" s="10"/>
      <c r="NSC15" s="6" t="s">
        <v>1337</v>
      </c>
      <c r="NSD15" s="98" t="s">
        <v>1336</v>
      </c>
      <c r="NSE15" s="10"/>
      <c r="NSG15" s="6" t="s">
        <v>1337</v>
      </c>
      <c r="NSH15" s="98" t="s">
        <v>1336</v>
      </c>
      <c r="NSI15" s="10"/>
      <c r="NSK15" s="6" t="s">
        <v>1337</v>
      </c>
      <c r="NSL15" s="98" t="s">
        <v>1336</v>
      </c>
      <c r="NSM15" s="10"/>
      <c r="NSO15" s="6" t="s">
        <v>1337</v>
      </c>
      <c r="NSP15" s="98" t="s">
        <v>1336</v>
      </c>
      <c r="NSQ15" s="10"/>
      <c r="NSS15" s="6" t="s">
        <v>1337</v>
      </c>
      <c r="NST15" s="98" t="s">
        <v>1336</v>
      </c>
      <c r="NSU15" s="10"/>
      <c r="NSW15" s="6" t="s">
        <v>1337</v>
      </c>
      <c r="NSX15" s="98" t="s">
        <v>1336</v>
      </c>
      <c r="NSY15" s="10"/>
      <c r="NTA15" s="6" t="s">
        <v>1337</v>
      </c>
      <c r="NTB15" s="98" t="s">
        <v>1336</v>
      </c>
      <c r="NTC15" s="10"/>
      <c r="NTE15" s="6" t="s">
        <v>1337</v>
      </c>
      <c r="NTF15" s="98" t="s">
        <v>1336</v>
      </c>
      <c r="NTG15" s="10"/>
      <c r="NTI15" s="6" t="s">
        <v>1337</v>
      </c>
      <c r="NTJ15" s="98" t="s">
        <v>1336</v>
      </c>
      <c r="NTK15" s="10"/>
      <c r="NTM15" s="6" t="s">
        <v>1337</v>
      </c>
      <c r="NTN15" s="98" t="s">
        <v>1336</v>
      </c>
      <c r="NTO15" s="10"/>
      <c r="NTQ15" s="6" t="s">
        <v>1337</v>
      </c>
      <c r="NTR15" s="98" t="s">
        <v>1336</v>
      </c>
      <c r="NTS15" s="10"/>
      <c r="NTU15" s="6" t="s">
        <v>1337</v>
      </c>
      <c r="NTV15" s="98" t="s">
        <v>1336</v>
      </c>
      <c r="NTW15" s="10"/>
      <c r="NTY15" s="6" t="s">
        <v>1337</v>
      </c>
      <c r="NTZ15" s="98" t="s">
        <v>1336</v>
      </c>
      <c r="NUA15" s="10"/>
      <c r="NUC15" s="6" t="s">
        <v>1337</v>
      </c>
      <c r="NUD15" s="98" t="s">
        <v>1336</v>
      </c>
      <c r="NUE15" s="10"/>
      <c r="NUG15" s="6" t="s">
        <v>1337</v>
      </c>
      <c r="NUH15" s="98" t="s">
        <v>1336</v>
      </c>
      <c r="NUI15" s="10"/>
      <c r="NUK15" s="6" t="s">
        <v>1337</v>
      </c>
      <c r="NUL15" s="98" t="s">
        <v>1336</v>
      </c>
      <c r="NUM15" s="10"/>
      <c r="NUO15" s="6" t="s">
        <v>1337</v>
      </c>
      <c r="NUP15" s="98" t="s">
        <v>1336</v>
      </c>
      <c r="NUQ15" s="10"/>
      <c r="NUS15" s="6" t="s">
        <v>1337</v>
      </c>
      <c r="NUT15" s="98" t="s">
        <v>1336</v>
      </c>
      <c r="NUU15" s="10"/>
      <c r="NUW15" s="6" t="s">
        <v>1337</v>
      </c>
      <c r="NUX15" s="98" t="s">
        <v>1336</v>
      </c>
      <c r="NUY15" s="10"/>
      <c r="NVA15" s="6" t="s">
        <v>1337</v>
      </c>
      <c r="NVB15" s="98" t="s">
        <v>1336</v>
      </c>
      <c r="NVC15" s="10"/>
      <c r="NVE15" s="6" t="s">
        <v>1337</v>
      </c>
      <c r="NVF15" s="98" t="s">
        <v>1336</v>
      </c>
      <c r="NVG15" s="10"/>
      <c r="NVI15" s="6" t="s">
        <v>1337</v>
      </c>
      <c r="NVJ15" s="98" t="s">
        <v>1336</v>
      </c>
      <c r="NVK15" s="10"/>
      <c r="NVM15" s="6" t="s">
        <v>1337</v>
      </c>
      <c r="NVN15" s="98" t="s">
        <v>1336</v>
      </c>
      <c r="NVO15" s="10"/>
      <c r="NVQ15" s="6" t="s">
        <v>1337</v>
      </c>
      <c r="NVR15" s="98" t="s">
        <v>1336</v>
      </c>
      <c r="NVS15" s="10"/>
      <c r="NVU15" s="6" t="s">
        <v>1337</v>
      </c>
      <c r="NVV15" s="98" t="s">
        <v>1336</v>
      </c>
      <c r="NVW15" s="10"/>
      <c r="NVY15" s="6" t="s">
        <v>1337</v>
      </c>
      <c r="NVZ15" s="98" t="s">
        <v>1336</v>
      </c>
      <c r="NWA15" s="10"/>
      <c r="NWC15" s="6" t="s">
        <v>1337</v>
      </c>
      <c r="NWD15" s="98" t="s">
        <v>1336</v>
      </c>
      <c r="NWE15" s="10"/>
      <c r="NWG15" s="6" t="s">
        <v>1337</v>
      </c>
      <c r="NWH15" s="98" t="s">
        <v>1336</v>
      </c>
      <c r="NWI15" s="10"/>
      <c r="NWK15" s="6" t="s">
        <v>1337</v>
      </c>
      <c r="NWL15" s="98" t="s">
        <v>1336</v>
      </c>
      <c r="NWM15" s="10"/>
      <c r="NWO15" s="6" t="s">
        <v>1337</v>
      </c>
      <c r="NWP15" s="98" t="s">
        <v>1336</v>
      </c>
      <c r="NWQ15" s="10"/>
      <c r="NWS15" s="6" t="s">
        <v>1337</v>
      </c>
      <c r="NWT15" s="98" t="s">
        <v>1336</v>
      </c>
      <c r="NWU15" s="10"/>
      <c r="NWW15" s="6" t="s">
        <v>1337</v>
      </c>
      <c r="NWX15" s="98" t="s">
        <v>1336</v>
      </c>
      <c r="NWY15" s="10"/>
      <c r="NXA15" s="6" t="s">
        <v>1337</v>
      </c>
      <c r="NXB15" s="98" t="s">
        <v>1336</v>
      </c>
      <c r="NXC15" s="10"/>
      <c r="NXE15" s="6" t="s">
        <v>1337</v>
      </c>
      <c r="NXF15" s="98" t="s">
        <v>1336</v>
      </c>
      <c r="NXG15" s="10"/>
      <c r="NXI15" s="6" t="s">
        <v>1337</v>
      </c>
      <c r="NXJ15" s="98" t="s">
        <v>1336</v>
      </c>
      <c r="NXK15" s="10"/>
      <c r="NXM15" s="6" t="s">
        <v>1337</v>
      </c>
      <c r="NXN15" s="98" t="s">
        <v>1336</v>
      </c>
      <c r="NXO15" s="10"/>
      <c r="NXQ15" s="6" t="s">
        <v>1337</v>
      </c>
      <c r="NXR15" s="98" t="s">
        <v>1336</v>
      </c>
      <c r="NXS15" s="10"/>
      <c r="NXU15" s="6" t="s">
        <v>1337</v>
      </c>
      <c r="NXV15" s="98" t="s">
        <v>1336</v>
      </c>
      <c r="NXW15" s="10"/>
      <c r="NXY15" s="6" t="s">
        <v>1337</v>
      </c>
      <c r="NXZ15" s="98" t="s">
        <v>1336</v>
      </c>
      <c r="NYA15" s="10"/>
      <c r="NYC15" s="6" t="s">
        <v>1337</v>
      </c>
      <c r="NYD15" s="98" t="s">
        <v>1336</v>
      </c>
      <c r="NYE15" s="10"/>
      <c r="NYG15" s="6" t="s">
        <v>1337</v>
      </c>
      <c r="NYH15" s="98" t="s">
        <v>1336</v>
      </c>
      <c r="NYI15" s="10"/>
      <c r="NYK15" s="6" t="s">
        <v>1337</v>
      </c>
      <c r="NYL15" s="98" t="s">
        <v>1336</v>
      </c>
      <c r="NYM15" s="10"/>
      <c r="NYO15" s="6" t="s">
        <v>1337</v>
      </c>
      <c r="NYP15" s="98" t="s">
        <v>1336</v>
      </c>
      <c r="NYQ15" s="10"/>
      <c r="NYS15" s="6" t="s">
        <v>1337</v>
      </c>
      <c r="NYT15" s="98" t="s">
        <v>1336</v>
      </c>
      <c r="NYU15" s="10"/>
      <c r="NYW15" s="6" t="s">
        <v>1337</v>
      </c>
      <c r="NYX15" s="98" t="s">
        <v>1336</v>
      </c>
      <c r="NYY15" s="10"/>
      <c r="NZA15" s="6" t="s">
        <v>1337</v>
      </c>
      <c r="NZB15" s="98" t="s">
        <v>1336</v>
      </c>
      <c r="NZC15" s="10"/>
      <c r="NZE15" s="6" t="s">
        <v>1337</v>
      </c>
      <c r="NZF15" s="98" t="s">
        <v>1336</v>
      </c>
      <c r="NZG15" s="10"/>
      <c r="NZI15" s="6" t="s">
        <v>1337</v>
      </c>
      <c r="NZJ15" s="98" t="s">
        <v>1336</v>
      </c>
      <c r="NZK15" s="10"/>
      <c r="NZM15" s="6" t="s">
        <v>1337</v>
      </c>
      <c r="NZN15" s="98" t="s">
        <v>1336</v>
      </c>
      <c r="NZO15" s="10"/>
      <c r="NZQ15" s="6" t="s">
        <v>1337</v>
      </c>
      <c r="NZR15" s="98" t="s">
        <v>1336</v>
      </c>
      <c r="NZS15" s="10"/>
      <c r="NZU15" s="6" t="s">
        <v>1337</v>
      </c>
      <c r="NZV15" s="98" t="s">
        <v>1336</v>
      </c>
      <c r="NZW15" s="10"/>
      <c r="NZY15" s="6" t="s">
        <v>1337</v>
      </c>
      <c r="NZZ15" s="98" t="s">
        <v>1336</v>
      </c>
      <c r="OAA15" s="10"/>
      <c r="OAC15" s="6" t="s">
        <v>1337</v>
      </c>
      <c r="OAD15" s="98" t="s">
        <v>1336</v>
      </c>
      <c r="OAE15" s="10"/>
      <c r="OAG15" s="6" t="s">
        <v>1337</v>
      </c>
      <c r="OAH15" s="98" t="s">
        <v>1336</v>
      </c>
      <c r="OAI15" s="10"/>
      <c r="OAK15" s="6" t="s">
        <v>1337</v>
      </c>
      <c r="OAL15" s="98" t="s">
        <v>1336</v>
      </c>
      <c r="OAM15" s="10"/>
      <c r="OAO15" s="6" t="s">
        <v>1337</v>
      </c>
      <c r="OAP15" s="98" t="s">
        <v>1336</v>
      </c>
      <c r="OAQ15" s="10"/>
      <c r="OAS15" s="6" t="s">
        <v>1337</v>
      </c>
      <c r="OAT15" s="98" t="s">
        <v>1336</v>
      </c>
      <c r="OAU15" s="10"/>
      <c r="OAW15" s="6" t="s">
        <v>1337</v>
      </c>
      <c r="OAX15" s="98" t="s">
        <v>1336</v>
      </c>
      <c r="OAY15" s="10"/>
      <c r="OBA15" s="6" t="s">
        <v>1337</v>
      </c>
      <c r="OBB15" s="98" t="s">
        <v>1336</v>
      </c>
      <c r="OBC15" s="10"/>
      <c r="OBE15" s="6" t="s">
        <v>1337</v>
      </c>
      <c r="OBF15" s="98" t="s">
        <v>1336</v>
      </c>
      <c r="OBG15" s="10"/>
      <c r="OBI15" s="6" t="s">
        <v>1337</v>
      </c>
      <c r="OBJ15" s="98" t="s">
        <v>1336</v>
      </c>
      <c r="OBK15" s="10"/>
      <c r="OBM15" s="6" t="s">
        <v>1337</v>
      </c>
      <c r="OBN15" s="98" t="s">
        <v>1336</v>
      </c>
      <c r="OBO15" s="10"/>
      <c r="OBQ15" s="6" t="s">
        <v>1337</v>
      </c>
      <c r="OBR15" s="98" t="s">
        <v>1336</v>
      </c>
      <c r="OBS15" s="10"/>
      <c r="OBU15" s="6" t="s">
        <v>1337</v>
      </c>
      <c r="OBV15" s="98" t="s">
        <v>1336</v>
      </c>
      <c r="OBW15" s="10"/>
      <c r="OBY15" s="6" t="s">
        <v>1337</v>
      </c>
      <c r="OBZ15" s="98" t="s">
        <v>1336</v>
      </c>
      <c r="OCA15" s="10"/>
      <c r="OCC15" s="6" t="s">
        <v>1337</v>
      </c>
      <c r="OCD15" s="98" t="s">
        <v>1336</v>
      </c>
      <c r="OCE15" s="10"/>
      <c r="OCG15" s="6" t="s">
        <v>1337</v>
      </c>
      <c r="OCH15" s="98" t="s">
        <v>1336</v>
      </c>
      <c r="OCI15" s="10"/>
      <c r="OCK15" s="6" t="s">
        <v>1337</v>
      </c>
      <c r="OCL15" s="98" t="s">
        <v>1336</v>
      </c>
      <c r="OCM15" s="10"/>
      <c r="OCO15" s="6" t="s">
        <v>1337</v>
      </c>
      <c r="OCP15" s="98" t="s">
        <v>1336</v>
      </c>
      <c r="OCQ15" s="10"/>
      <c r="OCS15" s="6" t="s">
        <v>1337</v>
      </c>
      <c r="OCT15" s="98" t="s">
        <v>1336</v>
      </c>
      <c r="OCU15" s="10"/>
      <c r="OCW15" s="6" t="s">
        <v>1337</v>
      </c>
      <c r="OCX15" s="98" t="s">
        <v>1336</v>
      </c>
      <c r="OCY15" s="10"/>
      <c r="ODA15" s="6" t="s">
        <v>1337</v>
      </c>
      <c r="ODB15" s="98" t="s">
        <v>1336</v>
      </c>
      <c r="ODC15" s="10"/>
      <c r="ODE15" s="6" t="s">
        <v>1337</v>
      </c>
      <c r="ODF15" s="98" t="s">
        <v>1336</v>
      </c>
      <c r="ODG15" s="10"/>
      <c r="ODI15" s="6" t="s">
        <v>1337</v>
      </c>
      <c r="ODJ15" s="98" t="s">
        <v>1336</v>
      </c>
      <c r="ODK15" s="10"/>
      <c r="ODM15" s="6" t="s">
        <v>1337</v>
      </c>
      <c r="ODN15" s="98" t="s">
        <v>1336</v>
      </c>
      <c r="ODO15" s="10"/>
      <c r="ODQ15" s="6" t="s">
        <v>1337</v>
      </c>
      <c r="ODR15" s="98" t="s">
        <v>1336</v>
      </c>
      <c r="ODS15" s="10"/>
      <c r="ODU15" s="6" t="s">
        <v>1337</v>
      </c>
      <c r="ODV15" s="98" t="s">
        <v>1336</v>
      </c>
      <c r="ODW15" s="10"/>
      <c r="ODY15" s="6" t="s">
        <v>1337</v>
      </c>
      <c r="ODZ15" s="98" t="s">
        <v>1336</v>
      </c>
      <c r="OEA15" s="10"/>
      <c r="OEC15" s="6" t="s">
        <v>1337</v>
      </c>
      <c r="OED15" s="98" t="s">
        <v>1336</v>
      </c>
      <c r="OEE15" s="10"/>
      <c r="OEG15" s="6" t="s">
        <v>1337</v>
      </c>
      <c r="OEH15" s="98" t="s">
        <v>1336</v>
      </c>
      <c r="OEI15" s="10"/>
      <c r="OEK15" s="6" t="s">
        <v>1337</v>
      </c>
      <c r="OEL15" s="98" t="s">
        <v>1336</v>
      </c>
      <c r="OEM15" s="10"/>
      <c r="OEO15" s="6" t="s">
        <v>1337</v>
      </c>
      <c r="OEP15" s="98" t="s">
        <v>1336</v>
      </c>
      <c r="OEQ15" s="10"/>
      <c r="OES15" s="6" t="s">
        <v>1337</v>
      </c>
      <c r="OET15" s="98" t="s">
        <v>1336</v>
      </c>
      <c r="OEU15" s="10"/>
      <c r="OEW15" s="6" t="s">
        <v>1337</v>
      </c>
      <c r="OEX15" s="98" t="s">
        <v>1336</v>
      </c>
      <c r="OEY15" s="10"/>
      <c r="OFA15" s="6" t="s">
        <v>1337</v>
      </c>
      <c r="OFB15" s="98" t="s">
        <v>1336</v>
      </c>
      <c r="OFC15" s="10"/>
      <c r="OFE15" s="6" t="s">
        <v>1337</v>
      </c>
      <c r="OFF15" s="98" t="s">
        <v>1336</v>
      </c>
      <c r="OFG15" s="10"/>
      <c r="OFI15" s="6" t="s">
        <v>1337</v>
      </c>
      <c r="OFJ15" s="98" t="s">
        <v>1336</v>
      </c>
      <c r="OFK15" s="10"/>
      <c r="OFM15" s="6" t="s">
        <v>1337</v>
      </c>
      <c r="OFN15" s="98" t="s">
        <v>1336</v>
      </c>
      <c r="OFO15" s="10"/>
      <c r="OFQ15" s="6" t="s">
        <v>1337</v>
      </c>
      <c r="OFR15" s="98" t="s">
        <v>1336</v>
      </c>
      <c r="OFS15" s="10"/>
      <c r="OFU15" s="6" t="s">
        <v>1337</v>
      </c>
      <c r="OFV15" s="98" t="s">
        <v>1336</v>
      </c>
      <c r="OFW15" s="10"/>
      <c r="OFY15" s="6" t="s">
        <v>1337</v>
      </c>
      <c r="OFZ15" s="98" t="s">
        <v>1336</v>
      </c>
      <c r="OGA15" s="10"/>
      <c r="OGC15" s="6" t="s">
        <v>1337</v>
      </c>
      <c r="OGD15" s="98" t="s">
        <v>1336</v>
      </c>
      <c r="OGE15" s="10"/>
      <c r="OGG15" s="6" t="s">
        <v>1337</v>
      </c>
      <c r="OGH15" s="98" t="s">
        <v>1336</v>
      </c>
      <c r="OGI15" s="10"/>
      <c r="OGK15" s="6" t="s">
        <v>1337</v>
      </c>
      <c r="OGL15" s="98" t="s">
        <v>1336</v>
      </c>
      <c r="OGM15" s="10"/>
      <c r="OGO15" s="6" t="s">
        <v>1337</v>
      </c>
      <c r="OGP15" s="98" t="s">
        <v>1336</v>
      </c>
      <c r="OGQ15" s="10"/>
      <c r="OGS15" s="6" t="s">
        <v>1337</v>
      </c>
      <c r="OGT15" s="98" t="s">
        <v>1336</v>
      </c>
      <c r="OGU15" s="10"/>
      <c r="OGW15" s="6" t="s">
        <v>1337</v>
      </c>
      <c r="OGX15" s="98" t="s">
        <v>1336</v>
      </c>
      <c r="OGY15" s="10"/>
      <c r="OHA15" s="6" t="s">
        <v>1337</v>
      </c>
      <c r="OHB15" s="98" t="s">
        <v>1336</v>
      </c>
      <c r="OHC15" s="10"/>
      <c r="OHE15" s="6" t="s">
        <v>1337</v>
      </c>
      <c r="OHF15" s="98" t="s">
        <v>1336</v>
      </c>
      <c r="OHG15" s="10"/>
      <c r="OHI15" s="6" t="s">
        <v>1337</v>
      </c>
      <c r="OHJ15" s="98" t="s">
        <v>1336</v>
      </c>
      <c r="OHK15" s="10"/>
      <c r="OHM15" s="6" t="s">
        <v>1337</v>
      </c>
      <c r="OHN15" s="98" t="s">
        <v>1336</v>
      </c>
      <c r="OHO15" s="10"/>
      <c r="OHQ15" s="6" t="s">
        <v>1337</v>
      </c>
      <c r="OHR15" s="98" t="s">
        <v>1336</v>
      </c>
      <c r="OHS15" s="10"/>
      <c r="OHU15" s="6" t="s">
        <v>1337</v>
      </c>
      <c r="OHV15" s="98" t="s">
        <v>1336</v>
      </c>
      <c r="OHW15" s="10"/>
      <c r="OHY15" s="6" t="s">
        <v>1337</v>
      </c>
      <c r="OHZ15" s="98" t="s">
        <v>1336</v>
      </c>
      <c r="OIA15" s="10"/>
      <c r="OIC15" s="6" t="s">
        <v>1337</v>
      </c>
      <c r="OID15" s="98" t="s">
        <v>1336</v>
      </c>
      <c r="OIE15" s="10"/>
      <c r="OIG15" s="6" t="s">
        <v>1337</v>
      </c>
      <c r="OIH15" s="98" t="s">
        <v>1336</v>
      </c>
      <c r="OII15" s="10"/>
      <c r="OIK15" s="6" t="s">
        <v>1337</v>
      </c>
      <c r="OIL15" s="98" t="s">
        <v>1336</v>
      </c>
      <c r="OIM15" s="10"/>
      <c r="OIO15" s="6" t="s">
        <v>1337</v>
      </c>
      <c r="OIP15" s="98" t="s">
        <v>1336</v>
      </c>
      <c r="OIQ15" s="10"/>
      <c r="OIS15" s="6" t="s">
        <v>1337</v>
      </c>
      <c r="OIT15" s="98" t="s">
        <v>1336</v>
      </c>
      <c r="OIU15" s="10"/>
      <c r="OIW15" s="6" t="s">
        <v>1337</v>
      </c>
      <c r="OIX15" s="98" t="s">
        <v>1336</v>
      </c>
      <c r="OIY15" s="10"/>
      <c r="OJA15" s="6" t="s">
        <v>1337</v>
      </c>
      <c r="OJB15" s="98" t="s">
        <v>1336</v>
      </c>
      <c r="OJC15" s="10"/>
      <c r="OJE15" s="6" t="s">
        <v>1337</v>
      </c>
      <c r="OJF15" s="98" t="s">
        <v>1336</v>
      </c>
      <c r="OJG15" s="10"/>
      <c r="OJI15" s="6" t="s">
        <v>1337</v>
      </c>
      <c r="OJJ15" s="98" t="s">
        <v>1336</v>
      </c>
      <c r="OJK15" s="10"/>
      <c r="OJM15" s="6" t="s">
        <v>1337</v>
      </c>
      <c r="OJN15" s="98" t="s">
        <v>1336</v>
      </c>
      <c r="OJO15" s="10"/>
      <c r="OJQ15" s="6" t="s">
        <v>1337</v>
      </c>
      <c r="OJR15" s="98" t="s">
        <v>1336</v>
      </c>
      <c r="OJS15" s="10"/>
      <c r="OJU15" s="6" t="s">
        <v>1337</v>
      </c>
      <c r="OJV15" s="98" t="s">
        <v>1336</v>
      </c>
      <c r="OJW15" s="10"/>
      <c r="OJY15" s="6" t="s">
        <v>1337</v>
      </c>
      <c r="OJZ15" s="98" t="s">
        <v>1336</v>
      </c>
      <c r="OKA15" s="10"/>
      <c r="OKC15" s="6" t="s">
        <v>1337</v>
      </c>
      <c r="OKD15" s="98" t="s">
        <v>1336</v>
      </c>
      <c r="OKE15" s="10"/>
      <c r="OKG15" s="6" t="s">
        <v>1337</v>
      </c>
      <c r="OKH15" s="98" t="s">
        <v>1336</v>
      </c>
      <c r="OKI15" s="10"/>
      <c r="OKK15" s="6" t="s">
        <v>1337</v>
      </c>
      <c r="OKL15" s="98" t="s">
        <v>1336</v>
      </c>
      <c r="OKM15" s="10"/>
      <c r="OKO15" s="6" t="s">
        <v>1337</v>
      </c>
      <c r="OKP15" s="98" t="s">
        <v>1336</v>
      </c>
      <c r="OKQ15" s="10"/>
      <c r="OKS15" s="6" t="s">
        <v>1337</v>
      </c>
      <c r="OKT15" s="98" t="s">
        <v>1336</v>
      </c>
      <c r="OKU15" s="10"/>
      <c r="OKW15" s="6" t="s">
        <v>1337</v>
      </c>
      <c r="OKX15" s="98" t="s">
        <v>1336</v>
      </c>
      <c r="OKY15" s="10"/>
      <c r="OLA15" s="6" t="s">
        <v>1337</v>
      </c>
      <c r="OLB15" s="98" t="s">
        <v>1336</v>
      </c>
      <c r="OLC15" s="10"/>
      <c r="OLE15" s="6" t="s">
        <v>1337</v>
      </c>
      <c r="OLF15" s="98" t="s">
        <v>1336</v>
      </c>
      <c r="OLG15" s="10"/>
      <c r="OLI15" s="6" t="s">
        <v>1337</v>
      </c>
      <c r="OLJ15" s="98" t="s">
        <v>1336</v>
      </c>
      <c r="OLK15" s="10"/>
      <c r="OLM15" s="6" t="s">
        <v>1337</v>
      </c>
      <c r="OLN15" s="98" t="s">
        <v>1336</v>
      </c>
      <c r="OLO15" s="10"/>
      <c r="OLQ15" s="6" t="s">
        <v>1337</v>
      </c>
      <c r="OLR15" s="98" t="s">
        <v>1336</v>
      </c>
      <c r="OLS15" s="10"/>
      <c r="OLU15" s="6" t="s">
        <v>1337</v>
      </c>
      <c r="OLV15" s="98" t="s">
        <v>1336</v>
      </c>
      <c r="OLW15" s="10"/>
      <c r="OLY15" s="6" t="s">
        <v>1337</v>
      </c>
      <c r="OLZ15" s="98" t="s">
        <v>1336</v>
      </c>
      <c r="OMA15" s="10"/>
      <c r="OMC15" s="6" t="s">
        <v>1337</v>
      </c>
      <c r="OMD15" s="98" t="s">
        <v>1336</v>
      </c>
      <c r="OME15" s="10"/>
      <c r="OMG15" s="6" t="s">
        <v>1337</v>
      </c>
      <c r="OMH15" s="98" t="s">
        <v>1336</v>
      </c>
      <c r="OMI15" s="10"/>
      <c r="OMK15" s="6" t="s">
        <v>1337</v>
      </c>
      <c r="OML15" s="98" t="s">
        <v>1336</v>
      </c>
      <c r="OMM15" s="10"/>
      <c r="OMO15" s="6" t="s">
        <v>1337</v>
      </c>
      <c r="OMP15" s="98" t="s">
        <v>1336</v>
      </c>
      <c r="OMQ15" s="10"/>
      <c r="OMS15" s="6" t="s">
        <v>1337</v>
      </c>
      <c r="OMT15" s="98" t="s">
        <v>1336</v>
      </c>
      <c r="OMU15" s="10"/>
      <c r="OMW15" s="6" t="s">
        <v>1337</v>
      </c>
      <c r="OMX15" s="98" t="s">
        <v>1336</v>
      </c>
      <c r="OMY15" s="10"/>
      <c r="ONA15" s="6" t="s">
        <v>1337</v>
      </c>
      <c r="ONB15" s="98" t="s">
        <v>1336</v>
      </c>
      <c r="ONC15" s="10"/>
      <c r="ONE15" s="6" t="s">
        <v>1337</v>
      </c>
      <c r="ONF15" s="98" t="s">
        <v>1336</v>
      </c>
      <c r="ONG15" s="10"/>
      <c r="ONI15" s="6" t="s">
        <v>1337</v>
      </c>
      <c r="ONJ15" s="98" t="s">
        <v>1336</v>
      </c>
      <c r="ONK15" s="10"/>
      <c r="ONM15" s="6" t="s">
        <v>1337</v>
      </c>
      <c r="ONN15" s="98" t="s">
        <v>1336</v>
      </c>
      <c r="ONO15" s="10"/>
      <c r="ONQ15" s="6" t="s">
        <v>1337</v>
      </c>
      <c r="ONR15" s="98" t="s">
        <v>1336</v>
      </c>
      <c r="ONS15" s="10"/>
      <c r="ONU15" s="6" t="s">
        <v>1337</v>
      </c>
      <c r="ONV15" s="98" t="s">
        <v>1336</v>
      </c>
      <c r="ONW15" s="10"/>
      <c r="ONY15" s="6" t="s">
        <v>1337</v>
      </c>
      <c r="ONZ15" s="98" t="s">
        <v>1336</v>
      </c>
      <c r="OOA15" s="10"/>
      <c r="OOC15" s="6" t="s">
        <v>1337</v>
      </c>
      <c r="OOD15" s="98" t="s">
        <v>1336</v>
      </c>
      <c r="OOE15" s="10"/>
      <c r="OOG15" s="6" t="s">
        <v>1337</v>
      </c>
      <c r="OOH15" s="98" t="s">
        <v>1336</v>
      </c>
      <c r="OOI15" s="10"/>
      <c r="OOK15" s="6" t="s">
        <v>1337</v>
      </c>
      <c r="OOL15" s="98" t="s">
        <v>1336</v>
      </c>
      <c r="OOM15" s="10"/>
      <c r="OOO15" s="6" t="s">
        <v>1337</v>
      </c>
      <c r="OOP15" s="98" t="s">
        <v>1336</v>
      </c>
      <c r="OOQ15" s="10"/>
      <c r="OOS15" s="6" t="s">
        <v>1337</v>
      </c>
      <c r="OOT15" s="98" t="s">
        <v>1336</v>
      </c>
      <c r="OOU15" s="10"/>
      <c r="OOW15" s="6" t="s">
        <v>1337</v>
      </c>
      <c r="OOX15" s="98" t="s">
        <v>1336</v>
      </c>
      <c r="OOY15" s="10"/>
      <c r="OPA15" s="6" t="s">
        <v>1337</v>
      </c>
      <c r="OPB15" s="98" t="s">
        <v>1336</v>
      </c>
      <c r="OPC15" s="10"/>
      <c r="OPE15" s="6" t="s">
        <v>1337</v>
      </c>
      <c r="OPF15" s="98" t="s">
        <v>1336</v>
      </c>
      <c r="OPG15" s="10"/>
      <c r="OPI15" s="6" t="s">
        <v>1337</v>
      </c>
      <c r="OPJ15" s="98" t="s">
        <v>1336</v>
      </c>
      <c r="OPK15" s="10"/>
      <c r="OPM15" s="6" t="s">
        <v>1337</v>
      </c>
      <c r="OPN15" s="98" t="s">
        <v>1336</v>
      </c>
      <c r="OPO15" s="10"/>
      <c r="OPQ15" s="6" t="s">
        <v>1337</v>
      </c>
      <c r="OPR15" s="98" t="s">
        <v>1336</v>
      </c>
      <c r="OPS15" s="10"/>
      <c r="OPU15" s="6" t="s">
        <v>1337</v>
      </c>
      <c r="OPV15" s="98" t="s">
        <v>1336</v>
      </c>
      <c r="OPW15" s="10"/>
      <c r="OPY15" s="6" t="s">
        <v>1337</v>
      </c>
      <c r="OPZ15" s="98" t="s">
        <v>1336</v>
      </c>
      <c r="OQA15" s="10"/>
      <c r="OQC15" s="6" t="s">
        <v>1337</v>
      </c>
      <c r="OQD15" s="98" t="s">
        <v>1336</v>
      </c>
      <c r="OQE15" s="10"/>
      <c r="OQG15" s="6" t="s">
        <v>1337</v>
      </c>
      <c r="OQH15" s="98" t="s">
        <v>1336</v>
      </c>
      <c r="OQI15" s="10"/>
      <c r="OQK15" s="6" t="s">
        <v>1337</v>
      </c>
      <c r="OQL15" s="98" t="s">
        <v>1336</v>
      </c>
      <c r="OQM15" s="10"/>
      <c r="OQO15" s="6" t="s">
        <v>1337</v>
      </c>
      <c r="OQP15" s="98" t="s">
        <v>1336</v>
      </c>
      <c r="OQQ15" s="10"/>
      <c r="OQS15" s="6" t="s">
        <v>1337</v>
      </c>
      <c r="OQT15" s="98" t="s">
        <v>1336</v>
      </c>
      <c r="OQU15" s="10"/>
      <c r="OQW15" s="6" t="s">
        <v>1337</v>
      </c>
      <c r="OQX15" s="98" t="s">
        <v>1336</v>
      </c>
      <c r="OQY15" s="10"/>
      <c r="ORA15" s="6" t="s">
        <v>1337</v>
      </c>
      <c r="ORB15" s="98" t="s">
        <v>1336</v>
      </c>
      <c r="ORC15" s="10"/>
      <c r="ORE15" s="6" t="s">
        <v>1337</v>
      </c>
      <c r="ORF15" s="98" t="s">
        <v>1336</v>
      </c>
      <c r="ORG15" s="10"/>
      <c r="ORI15" s="6" t="s">
        <v>1337</v>
      </c>
      <c r="ORJ15" s="98" t="s">
        <v>1336</v>
      </c>
      <c r="ORK15" s="10"/>
      <c r="ORM15" s="6" t="s">
        <v>1337</v>
      </c>
      <c r="ORN15" s="98" t="s">
        <v>1336</v>
      </c>
      <c r="ORO15" s="10"/>
      <c r="ORQ15" s="6" t="s">
        <v>1337</v>
      </c>
      <c r="ORR15" s="98" t="s">
        <v>1336</v>
      </c>
      <c r="ORS15" s="10"/>
      <c r="ORU15" s="6" t="s">
        <v>1337</v>
      </c>
      <c r="ORV15" s="98" t="s">
        <v>1336</v>
      </c>
      <c r="ORW15" s="10"/>
      <c r="ORY15" s="6" t="s">
        <v>1337</v>
      </c>
      <c r="ORZ15" s="98" t="s">
        <v>1336</v>
      </c>
      <c r="OSA15" s="10"/>
      <c r="OSC15" s="6" t="s">
        <v>1337</v>
      </c>
      <c r="OSD15" s="98" t="s">
        <v>1336</v>
      </c>
      <c r="OSE15" s="10"/>
      <c r="OSG15" s="6" t="s">
        <v>1337</v>
      </c>
      <c r="OSH15" s="98" t="s">
        <v>1336</v>
      </c>
      <c r="OSI15" s="10"/>
      <c r="OSK15" s="6" t="s">
        <v>1337</v>
      </c>
      <c r="OSL15" s="98" t="s">
        <v>1336</v>
      </c>
      <c r="OSM15" s="10"/>
      <c r="OSO15" s="6" t="s">
        <v>1337</v>
      </c>
      <c r="OSP15" s="98" t="s">
        <v>1336</v>
      </c>
      <c r="OSQ15" s="10"/>
      <c r="OSS15" s="6" t="s">
        <v>1337</v>
      </c>
      <c r="OST15" s="98" t="s">
        <v>1336</v>
      </c>
      <c r="OSU15" s="10"/>
      <c r="OSW15" s="6" t="s">
        <v>1337</v>
      </c>
      <c r="OSX15" s="98" t="s">
        <v>1336</v>
      </c>
      <c r="OSY15" s="10"/>
      <c r="OTA15" s="6" t="s">
        <v>1337</v>
      </c>
      <c r="OTB15" s="98" t="s">
        <v>1336</v>
      </c>
      <c r="OTC15" s="10"/>
      <c r="OTE15" s="6" t="s">
        <v>1337</v>
      </c>
      <c r="OTF15" s="98" t="s">
        <v>1336</v>
      </c>
      <c r="OTG15" s="10"/>
      <c r="OTI15" s="6" t="s">
        <v>1337</v>
      </c>
      <c r="OTJ15" s="98" t="s">
        <v>1336</v>
      </c>
      <c r="OTK15" s="10"/>
      <c r="OTM15" s="6" t="s">
        <v>1337</v>
      </c>
      <c r="OTN15" s="98" t="s">
        <v>1336</v>
      </c>
      <c r="OTO15" s="10"/>
      <c r="OTQ15" s="6" t="s">
        <v>1337</v>
      </c>
      <c r="OTR15" s="98" t="s">
        <v>1336</v>
      </c>
      <c r="OTS15" s="10"/>
      <c r="OTU15" s="6" t="s">
        <v>1337</v>
      </c>
      <c r="OTV15" s="98" t="s">
        <v>1336</v>
      </c>
      <c r="OTW15" s="10"/>
      <c r="OTY15" s="6" t="s">
        <v>1337</v>
      </c>
      <c r="OTZ15" s="98" t="s">
        <v>1336</v>
      </c>
      <c r="OUA15" s="10"/>
      <c r="OUC15" s="6" t="s">
        <v>1337</v>
      </c>
      <c r="OUD15" s="98" t="s">
        <v>1336</v>
      </c>
      <c r="OUE15" s="10"/>
      <c r="OUG15" s="6" t="s">
        <v>1337</v>
      </c>
      <c r="OUH15" s="98" t="s">
        <v>1336</v>
      </c>
      <c r="OUI15" s="10"/>
      <c r="OUK15" s="6" t="s">
        <v>1337</v>
      </c>
      <c r="OUL15" s="98" t="s">
        <v>1336</v>
      </c>
      <c r="OUM15" s="10"/>
      <c r="OUO15" s="6" t="s">
        <v>1337</v>
      </c>
      <c r="OUP15" s="98" t="s">
        <v>1336</v>
      </c>
      <c r="OUQ15" s="10"/>
      <c r="OUS15" s="6" t="s">
        <v>1337</v>
      </c>
      <c r="OUT15" s="98" t="s">
        <v>1336</v>
      </c>
      <c r="OUU15" s="10"/>
      <c r="OUW15" s="6" t="s">
        <v>1337</v>
      </c>
      <c r="OUX15" s="98" t="s">
        <v>1336</v>
      </c>
      <c r="OUY15" s="10"/>
      <c r="OVA15" s="6" t="s">
        <v>1337</v>
      </c>
      <c r="OVB15" s="98" t="s">
        <v>1336</v>
      </c>
      <c r="OVC15" s="10"/>
      <c r="OVE15" s="6" t="s">
        <v>1337</v>
      </c>
      <c r="OVF15" s="98" t="s">
        <v>1336</v>
      </c>
      <c r="OVG15" s="10"/>
      <c r="OVI15" s="6" t="s">
        <v>1337</v>
      </c>
      <c r="OVJ15" s="98" t="s">
        <v>1336</v>
      </c>
      <c r="OVK15" s="10"/>
      <c r="OVM15" s="6" t="s">
        <v>1337</v>
      </c>
      <c r="OVN15" s="98" t="s">
        <v>1336</v>
      </c>
      <c r="OVO15" s="10"/>
      <c r="OVQ15" s="6" t="s">
        <v>1337</v>
      </c>
      <c r="OVR15" s="98" t="s">
        <v>1336</v>
      </c>
      <c r="OVS15" s="10"/>
      <c r="OVU15" s="6" t="s">
        <v>1337</v>
      </c>
      <c r="OVV15" s="98" t="s">
        <v>1336</v>
      </c>
      <c r="OVW15" s="10"/>
      <c r="OVY15" s="6" t="s">
        <v>1337</v>
      </c>
      <c r="OVZ15" s="98" t="s">
        <v>1336</v>
      </c>
      <c r="OWA15" s="10"/>
      <c r="OWC15" s="6" t="s">
        <v>1337</v>
      </c>
      <c r="OWD15" s="98" t="s">
        <v>1336</v>
      </c>
      <c r="OWE15" s="10"/>
      <c r="OWG15" s="6" t="s">
        <v>1337</v>
      </c>
      <c r="OWH15" s="98" t="s">
        <v>1336</v>
      </c>
      <c r="OWI15" s="10"/>
      <c r="OWK15" s="6" t="s">
        <v>1337</v>
      </c>
      <c r="OWL15" s="98" t="s">
        <v>1336</v>
      </c>
      <c r="OWM15" s="10"/>
      <c r="OWO15" s="6" t="s">
        <v>1337</v>
      </c>
      <c r="OWP15" s="98" t="s">
        <v>1336</v>
      </c>
      <c r="OWQ15" s="10"/>
      <c r="OWS15" s="6" t="s">
        <v>1337</v>
      </c>
      <c r="OWT15" s="98" t="s">
        <v>1336</v>
      </c>
      <c r="OWU15" s="10"/>
      <c r="OWW15" s="6" t="s">
        <v>1337</v>
      </c>
      <c r="OWX15" s="98" t="s">
        <v>1336</v>
      </c>
      <c r="OWY15" s="10"/>
      <c r="OXA15" s="6" t="s">
        <v>1337</v>
      </c>
      <c r="OXB15" s="98" t="s">
        <v>1336</v>
      </c>
      <c r="OXC15" s="10"/>
      <c r="OXE15" s="6" t="s">
        <v>1337</v>
      </c>
      <c r="OXF15" s="98" t="s">
        <v>1336</v>
      </c>
      <c r="OXG15" s="10"/>
      <c r="OXI15" s="6" t="s">
        <v>1337</v>
      </c>
      <c r="OXJ15" s="98" t="s">
        <v>1336</v>
      </c>
      <c r="OXK15" s="10"/>
      <c r="OXM15" s="6" t="s">
        <v>1337</v>
      </c>
      <c r="OXN15" s="98" t="s">
        <v>1336</v>
      </c>
      <c r="OXO15" s="10"/>
      <c r="OXQ15" s="6" t="s">
        <v>1337</v>
      </c>
      <c r="OXR15" s="98" t="s">
        <v>1336</v>
      </c>
      <c r="OXS15" s="10"/>
      <c r="OXU15" s="6" t="s">
        <v>1337</v>
      </c>
      <c r="OXV15" s="98" t="s">
        <v>1336</v>
      </c>
      <c r="OXW15" s="10"/>
      <c r="OXY15" s="6" t="s">
        <v>1337</v>
      </c>
      <c r="OXZ15" s="98" t="s">
        <v>1336</v>
      </c>
      <c r="OYA15" s="10"/>
      <c r="OYC15" s="6" t="s">
        <v>1337</v>
      </c>
      <c r="OYD15" s="98" t="s">
        <v>1336</v>
      </c>
      <c r="OYE15" s="10"/>
      <c r="OYG15" s="6" t="s">
        <v>1337</v>
      </c>
      <c r="OYH15" s="98" t="s">
        <v>1336</v>
      </c>
      <c r="OYI15" s="10"/>
      <c r="OYK15" s="6" t="s">
        <v>1337</v>
      </c>
      <c r="OYL15" s="98" t="s">
        <v>1336</v>
      </c>
      <c r="OYM15" s="10"/>
      <c r="OYO15" s="6" t="s">
        <v>1337</v>
      </c>
      <c r="OYP15" s="98" t="s">
        <v>1336</v>
      </c>
      <c r="OYQ15" s="10"/>
      <c r="OYS15" s="6" t="s">
        <v>1337</v>
      </c>
      <c r="OYT15" s="98" t="s">
        <v>1336</v>
      </c>
      <c r="OYU15" s="10"/>
      <c r="OYW15" s="6" t="s">
        <v>1337</v>
      </c>
      <c r="OYX15" s="98" t="s">
        <v>1336</v>
      </c>
      <c r="OYY15" s="10"/>
      <c r="OZA15" s="6" t="s">
        <v>1337</v>
      </c>
      <c r="OZB15" s="98" t="s">
        <v>1336</v>
      </c>
      <c r="OZC15" s="10"/>
      <c r="OZE15" s="6" t="s">
        <v>1337</v>
      </c>
      <c r="OZF15" s="98" t="s">
        <v>1336</v>
      </c>
      <c r="OZG15" s="10"/>
      <c r="OZI15" s="6" t="s">
        <v>1337</v>
      </c>
      <c r="OZJ15" s="98" t="s">
        <v>1336</v>
      </c>
      <c r="OZK15" s="10"/>
      <c r="OZM15" s="6" t="s">
        <v>1337</v>
      </c>
      <c r="OZN15" s="98" t="s">
        <v>1336</v>
      </c>
      <c r="OZO15" s="10"/>
      <c r="OZQ15" s="6" t="s">
        <v>1337</v>
      </c>
      <c r="OZR15" s="98" t="s">
        <v>1336</v>
      </c>
      <c r="OZS15" s="10"/>
      <c r="OZU15" s="6" t="s">
        <v>1337</v>
      </c>
      <c r="OZV15" s="98" t="s">
        <v>1336</v>
      </c>
      <c r="OZW15" s="10"/>
      <c r="OZY15" s="6" t="s">
        <v>1337</v>
      </c>
      <c r="OZZ15" s="98" t="s">
        <v>1336</v>
      </c>
      <c r="PAA15" s="10"/>
      <c r="PAC15" s="6" t="s">
        <v>1337</v>
      </c>
      <c r="PAD15" s="98" t="s">
        <v>1336</v>
      </c>
      <c r="PAE15" s="10"/>
      <c r="PAG15" s="6" t="s">
        <v>1337</v>
      </c>
      <c r="PAH15" s="98" t="s">
        <v>1336</v>
      </c>
      <c r="PAI15" s="10"/>
      <c r="PAK15" s="6" t="s">
        <v>1337</v>
      </c>
      <c r="PAL15" s="98" t="s">
        <v>1336</v>
      </c>
      <c r="PAM15" s="10"/>
      <c r="PAO15" s="6" t="s">
        <v>1337</v>
      </c>
      <c r="PAP15" s="98" t="s">
        <v>1336</v>
      </c>
      <c r="PAQ15" s="10"/>
      <c r="PAS15" s="6" t="s">
        <v>1337</v>
      </c>
      <c r="PAT15" s="98" t="s">
        <v>1336</v>
      </c>
      <c r="PAU15" s="10"/>
      <c r="PAW15" s="6" t="s">
        <v>1337</v>
      </c>
      <c r="PAX15" s="98" t="s">
        <v>1336</v>
      </c>
      <c r="PAY15" s="10"/>
      <c r="PBA15" s="6" t="s">
        <v>1337</v>
      </c>
      <c r="PBB15" s="98" t="s">
        <v>1336</v>
      </c>
      <c r="PBC15" s="10"/>
      <c r="PBE15" s="6" t="s">
        <v>1337</v>
      </c>
      <c r="PBF15" s="98" t="s">
        <v>1336</v>
      </c>
      <c r="PBG15" s="10"/>
      <c r="PBI15" s="6" t="s">
        <v>1337</v>
      </c>
      <c r="PBJ15" s="98" t="s">
        <v>1336</v>
      </c>
      <c r="PBK15" s="10"/>
      <c r="PBM15" s="6" t="s">
        <v>1337</v>
      </c>
      <c r="PBN15" s="98" t="s">
        <v>1336</v>
      </c>
      <c r="PBO15" s="10"/>
      <c r="PBQ15" s="6" t="s">
        <v>1337</v>
      </c>
      <c r="PBR15" s="98" t="s">
        <v>1336</v>
      </c>
      <c r="PBS15" s="10"/>
      <c r="PBU15" s="6" t="s">
        <v>1337</v>
      </c>
      <c r="PBV15" s="98" t="s">
        <v>1336</v>
      </c>
      <c r="PBW15" s="10"/>
      <c r="PBY15" s="6" t="s">
        <v>1337</v>
      </c>
      <c r="PBZ15" s="98" t="s">
        <v>1336</v>
      </c>
      <c r="PCA15" s="10"/>
      <c r="PCC15" s="6" t="s">
        <v>1337</v>
      </c>
      <c r="PCD15" s="98" t="s">
        <v>1336</v>
      </c>
      <c r="PCE15" s="10"/>
      <c r="PCG15" s="6" t="s">
        <v>1337</v>
      </c>
      <c r="PCH15" s="98" t="s">
        <v>1336</v>
      </c>
      <c r="PCI15" s="10"/>
      <c r="PCK15" s="6" t="s">
        <v>1337</v>
      </c>
      <c r="PCL15" s="98" t="s">
        <v>1336</v>
      </c>
      <c r="PCM15" s="10"/>
      <c r="PCO15" s="6" t="s">
        <v>1337</v>
      </c>
      <c r="PCP15" s="98" t="s">
        <v>1336</v>
      </c>
      <c r="PCQ15" s="10"/>
      <c r="PCS15" s="6" t="s">
        <v>1337</v>
      </c>
      <c r="PCT15" s="98" t="s">
        <v>1336</v>
      </c>
      <c r="PCU15" s="10"/>
      <c r="PCW15" s="6" t="s">
        <v>1337</v>
      </c>
      <c r="PCX15" s="98" t="s">
        <v>1336</v>
      </c>
      <c r="PCY15" s="10"/>
      <c r="PDA15" s="6" t="s">
        <v>1337</v>
      </c>
      <c r="PDB15" s="98" t="s">
        <v>1336</v>
      </c>
      <c r="PDC15" s="10"/>
      <c r="PDE15" s="6" t="s">
        <v>1337</v>
      </c>
      <c r="PDF15" s="98" t="s">
        <v>1336</v>
      </c>
      <c r="PDG15" s="10"/>
      <c r="PDI15" s="6" t="s">
        <v>1337</v>
      </c>
      <c r="PDJ15" s="98" t="s">
        <v>1336</v>
      </c>
      <c r="PDK15" s="10"/>
      <c r="PDM15" s="6" t="s">
        <v>1337</v>
      </c>
      <c r="PDN15" s="98" t="s">
        <v>1336</v>
      </c>
      <c r="PDO15" s="10"/>
      <c r="PDQ15" s="6" t="s">
        <v>1337</v>
      </c>
      <c r="PDR15" s="98" t="s">
        <v>1336</v>
      </c>
      <c r="PDS15" s="10"/>
      <c r="PDU15" s="6" t="s">
        <v>1337</v>
      </c>
      <c r="PDV15" s="98" t="s">
        <v>1336</v>
      </c>
      <c r="PDW15" s="10"/>
      <c r="PDY15" s="6" t="s">
        <v>1337</v>
      </c>
      <c r="PDZ15" s="98" t="s">
        <v>1336</v>
      </c>
      <c r="PEA15" s="10"/>
      <c r="PEC15" s="6" t="s">
        <v>1337</v>
      </c>
      <c r="PED15" s="98" t="s">
        <v>1336</v>
      </c>
      <c r="PEE15" s="10"/>
      <c r="PEG15" s="6" t="s">
        <v>1337</v>
      </c>
      <c r="PEH15" s="98" t="s">
        <v>1336</v>
      </c>
      <c r="PEI15" s="10"/>
      <c r="PEK15" s="6" t="s">
        <v>1337</v>
      </c>
      <c r="PEL15" s="98" t="s">
        <v>1336</v>
      </c>
      <c r="PEM15" s="10"/>
      <c r="PEO15" s="6" t="s">
        <v>1337</v>
      </c>
      <c r="PEP15" s="98" t="s">
        <v>1336</v>
      </c>
      <c r="PEQ15" s="10"/>
      <c r="PES15" s="6" t="s">
        <v>1337</v>
      </c>
      <c r="PET15" s="98" t="s">
        <v>1336</v>
      </c>
      <c r="PEU15" s="10"/>
      <c r="PEW15" s="6" t="s">
        <v>1337</v>
      </c>
      <c r="PEX15" s="98" t="s">
        <v>1336</v>
      </c>
      <c r="PEY15" s="10"/>
      <c r="PFA15" s="6" t="s">
        <v>1337</v>
      </c>
      <c r="PFB15" s="98" t="s">
        <v>1336</v>
      </c>
      <c r="PFC15" s="10"/>
      <c r="PFE15" s="6" t="s">
        <v>1337</v>
      </c>
      <c r="PFF15" s="98" t="s">
        <v>1336</v>
      </c>
      <c r="PFG15" s="10"/>
      <c r="PFI15" s="6" t="s">
        <v>1337</v>
      </c>
      <c r="PFJ15" s="98" t="s">
        <v>1336</v>
      </c>
      <c r="PFK15" s="10"/>
      <c r="PFM15" s="6" t="s">
        <v>1337</v>
      </c>
      <c r="PFN15" s="98" t="s">
        <v>1336</v>
      </c>
      <c r="PFO15" s="10"/>
      <c r="PFQ15" s="6" t="s">
        <v>1337</v>
      </c>
      <c r="PFR15" s="98" t="s">
        <v>1336</v>
      </c>
      <c r="PFS15" s="10"/>
      <c r="PFU15" s="6" t="s">
        <v>1337</v>
      </c>
      <c r="PFV15" s="98" t="s">
        <v>1336</v>
      </c>
      <c r="PFW15" s="10"/>
      <c r="PFY15" s="6" t="s">
        <v>1337</v>
      </c>
      <c r="PFZ15" s="98" t="s">
        <v>1336</v>
      </c>
      <c r="PGA15" s="10"/>
      <c r="PGC15" s="6" t="s">
        <v>1337</v>
      </c>
      <c r="PGD15" s="98" t="s">
        <v>1336</v>
      </c>
      <c r="PGE15" s="10"/>
      <c r="PGG15" s="6" t="s">
        <v>1337</v>
      </c>
      <c r="PGH15" s="98" t="s">
        <v>1336</v>
      </c>
      <c r="PGI15" s="10"/>
      <c r="PGK15" s="6" t="s">
        <v>1337</v>
      </c>
      <c r="PGL15" s="98" t="s">
        <v>1336</v>
      </c>
      <c r="PGM15" s="10"/>
      <c r="PGO15" s="6" t="s">
        <v>1337</v>
      </c>
      <c r="PGP15" s="98" t="s">
        <v>1336</v>
      </c>
      <c r="PGQ15" s="10"/>
      <c r="PGS15" s="6" t="s">
        <v>1337</v>
      </c>
      <c r="PGT15" s="98" t="s">
        <v>1336</v>
      </c>
      <c r="PGU15" s="10"/>
      <c r="PGW15" s="6" t="s">
        <v>1337</v>
      </c>
      <c r="PGX15" s="98" t="s">
        <v>1336</v>
      </c>
      <c r="PGY15" s="10"/>
      <c r="PHA15" s="6" t="s">
        <v>1337</v>
      </c>
      <c r="PHB15" s="98" t="s">
        <v>1336</v>
      </c>
      <c r="PHC15" s="10"/>
      <c r="PHE15" s="6" t="s">
        <v>1337</v>
      </c>
      <c r="PHF15" s="98" t="s">
        <v>1336</v>
      </c>
      <c r="PHG15" s="10"/>
      <c r="PHI15" s="6" t="s">
        <v>1337</v>
      </c>
      <c r="PHJ15" s="98" t="s">
        <v>1336</v>
      </c>
      <c r="PHK15" s="10"/>
      <c r="PHM15" s="6" t="s">
        <v>1337</v>
      </c>
      <c r="PHN15" s="98" t="s">
        <v>1336</v>
      </c>
      <c r="PHO15" s="10"/>
      <c r="PHQ15" s="6" t="s">
        <v>1337</v>
      </c>
      <c r="PHR15" s="98" t="s">
        <v>1336</v>
      </c>
      <c r="PHS15" s="10"/>
      <c r="PHU15" s="6" t="s">
        <v>1337</v>
      </c>
      <c r="PHV15" s="98" t="s">
        <v>1336</v>
      </c>
      <c r="PHW15" s="10"/>
      <c r="PHY15" s="6" t="s">
        <v>1337</v>
      </c>
      <c r="PHZ15" s="98" t="s">
        <v>1336</v>
      </c>
      <c r="PIA15" s="10"/>
      <c r="PIC15" s="6" t="s">
        <v>1337</v>
      </c>
      <c r="PID15" s="98" t="s">
        <v>1336</v>
      </c>
      <c r="PIE15" s="10"/>
      <c r="PIG15" s="6" t="s">
        <v>1337</v>
      </c>
      <c r="PIH15" s="98" t="s">
        <v>1336</v>
      </c>
      <c r="PII15" s="10"/>
      <c r="PIK15" s="6" t="s">
        <v>1337</v>
      </c>
      <c r="PIL15" s="98" t="s">
        <v>1336</v>
      </c>
      <c r="PIM15" s="10"/>
      <c r="PIO15" s="6" t="s">
        <v>1337</v>
      </c>
      <c r="PIP15" s="98" t="s">
        <v>1336</v>
      </c>
      <c r="PIQ15" s="10"/>
      <c r="PIS15" s="6" t="s">
        <v>1337</v>
      </c>
      <c r="PIT15" s="98" t="s">
        <v>1336</v>
      </c>
      <c r="PIU15" s="10"/>
      <c r="PIW15" s="6" t="s">
        <v>1337</v>
      </c>
      <c r="PIX15" s="98" t="s">
        <v>1336</v>
      </c>
      <c r="PIY15" s="10"/>
      <c r="PJA15" s="6" t="s">
        <v>1337</v>
      </c>
      <c r="PJB15" s="98" t="s">
        <v>1336</v>
      </c>
      <c r="PJC15" s="10"/>
      <c r="PJE15" s="6" t="s">
        <v>1337</v>
      </c>
      <c r="PJF15" s="98" t="s">
        <v>1336</v>
      </c>
      <c r="PJG15" s="10"/>
      <c r="PJI15" s="6" t="s">
        <v>1337</v>
      </c>
      <c r="PJJ15" s="98" t="s">
        <v>1336</v>
      </c>
      <c r="PJK15" s="10"/>
      <c r="PJM15" s="6" t="s">
        <v>1337</v>
      </c>
      <c r="PJN15" s="98" t="s">
        <v>1336</v>
      </c>
      <c r="PJO15" s="10"/>
      <c r="PJQ15" s="6" t="s">
        <v>1337</v>
      </c>
      <c r="PJR15" s="98" t="s">
        <v>1336</v>
      </c>
      <c r="PJS15" s="10"/>
      <c r="PJU15" s="6" t="s">
        <v>1337</v>
      </c>
      <c r="PJV15" s="98" t="s">
        <v>1336</v>
      </c>
      <c r="PJW15" s="10"/>
      <c r="PJY15" s="6" t="s">
        <v>1337</v>
      </c>
      <c r="PJZ15" s="98" t="s">
        <v>1336</v>
      </c>
      <c r="PKA15" s="10"/>
      <c r="PKC15" s="6" t="s">
        <v>1337</v>
      </c>
      <c r="PKD15" s="98" t="s">
        <v>1336</v>
      </c>
      <c r="PKE15" s="10"/>
      <c r="PKG15" s="6" t="s">
        <v>1337</v>
      </c>
      <c r="PKH15" s="98" t="s">
        <v>1336</v>
      </c>
      <c r="PKI15" s="10"/>
      <c r="PKK15" s="6" t="s">
        <v>1337</v>
      </c>
      <c r="PKL15" s="98" t="s">
        <v>1336</v>
      </c>
      <c r="PKM15" s="10"/>
      <c r="PKO15" s="6" t="s">
        <v>1337</v>
      </c>
      <c r="PKP15" s="98" t="s">
        <v>1336</v>
      </c>
      <c r="PKQ15" s="10"/>
      <c r="PKS15" s="6" t="s">
        <v>1337</v>
      </c>
      <c r="PKT15" s="98" t="s">
        <v>1336</v>
      </c>
      <c r="PKU15" s="10"/>
      <c r="PKW15" s="6" t="s">
        <v>1337</v>
      </c>
      <c r="PKX15" s="98" t="s">
        <v>1336</v>
      </c>
      <c r="PKY15" s="10"/>
      <c r="PLA15" s="6" t="s">
        <v>1337</v>
      </c>
      <c r="PLB15" s="98" t="s">
        <v>1336</v>
      </c>
      <c r="PLC15" s="10"/>
      <c r="PLE15" s="6" t="s">
        <v>1337</v>
      </c>
      <c r="PLF15" s="98" t="s">
        <v>1336</v>
      </c>
      <c r="PLG15" s="10"/>
      <c r="PLI15" s="6" t="s">
        <v>1337</v>
      </c>
      <c r="PLJ15" s="98" t="s">
        <v>1336</v>
      </c>
      <c r="PLK15" s="10"/>
      <c r="PLM15" s="6" t="s">
        <v>1337</v>
      </c>
      <c r="PLN15" s="98" t="s">
        <v>1336</v>
      </c>
      <c r="PLO15" s="10"/>
      <c r="PLQ15" s="6" t="s">
        <v>1337</v>
      </c>
      <c r="PLR15" s="98" t="s">
        <v>1336</v>
      </c>
      <c r="PLS15" s="10"/>
      <c r="PLU15" s="6" t="s">
        <v>1337</v>
      </c>
      <c r="PLV15" s="98" t="s">
        <v>1336</v>
      </c>
      <c r="PLW15" s="10"/>
      <c r="PLY15" s="6" t="s">
        <v>1337</v>
      </c>
      <c r="PLZ15" s="98" t="s">
        <v>1336</v>
      </c>
      <c r="PMA15" s="10"/>
      <c r="PMC15" s="6" t="s">
        <v>1337</v>
      </c>
      <c r="PMD15" s="98" t="s">
        <v>1336</v>
      </c>
      <c r="PME15" s="10"/>
      <c r="PMG15" s="6" t="s">
        <v>1337</v>
      </c>
      <c r="PMH15" s="98" t="s">
        <v>1336</v>
      </c>
      <c r="PMI15" s="10"/>
      <c r="PMK15" s="6" t="s">
        <v>1337</v>
      </c>
      <c r="PML15" s="98" t="s">
        <v>1336</v>
      </c>
      <c r="PMM15" s="10"/>
      <c r="PMO15" s="6" t="s">
        <v>1337</v>
      </c>
      <c r="PMP15" s="98" t="s">
        <v>1336</v>
      </c>
      <c r="PMQ15" s="10"/>
      <c r="PMS15" s="6" t="s">
        <v>1337</v>
      </c>
      <c r="PMT15" s="98" t="s">
        <v>1336</v>
      </c>
      <c r="PMU15" s="10"/>
      <c r="PMW15" s="6" t="s">
        <v>1337</v>
      </c>
      <c r="PMX15" s="98" t="s">
        <v>1336</v>
      </c>
      <c r="PMY15" s="10"/>
      <c r="PNA15" s="6" t="s">
        <v>1337</v>
      </c>
      <c r="PNB15" s="98" t="s">
        <v>1336</v>
      </c>
      <c r="PNC15" s="10"/>
      <c r="PNE15" s="6" t="s">
        <v>1337</v>
      </c>
      <c r="PNF15" s="98" t="s">
        <v>1336</v>
      </c>
      <c r="PNG15" s="10"/>
      <c r="PNI15" s="6" t="s">
        <v>1337</v>
      </c>
      <c r="PNJ15" s="98" t="s">
        <v>1336</v>
      </c>
      <c r="PNK15" s="10"/>
      <c r="PNM15" s="6" t="s">
        <v>1337</v>
      </c>
      <c r="PNN15" s="98" t="s">
        <v>1336</v>
      </c>
      <c r="PNO15" s="10"/>
      <c r="PNQ15" s="6" t="s">
        <v>1337</v>
      </c>
      <c r="PNR15" s="98" t="s">
        <v>1336</v>
      </c>
      <c r="PNS15" s="10"/>
      <c r="PNU15" s="6" t="s">
        <v>1337</v>
      </c>
      <c r="PNV15" s="98" t="s">
        <v>1336</v>
      </c>
      <c r="PNW15" s="10"/>
      <c r="PNY15" s="6" t="s">
        <v>1337</v>
      </c>
      <c r="PNZ15" s="98" t="s">
        <v>1336</v>
      </c>
      <c r="POA15" s="10"/>
      <c r="POC15" s="6" t="s">
        <v>1337</v>
      </c>
      <c r="POD15" s="98" t="s">
        <v>1336</v>
      </c>
      <c r="POE15" s="10"/>
      <c r="POG15" s="6" t="s">
        <v>1337</v>
      </c>
      <c r="POH15" s="98" t="s">
        <v>1336</v>
      </c>
      <c r="POI15" s="10"/>
      <c r="POK15" s="6" t="s">
        <v>1337</v>
      </c>
      <c r="POL15" s="98" t="s">
        <v>1336</v>
      </c>
      <c r="POM15" s="10"/>
      <c r="POO15" s="6" t="s">
        <v>1337</v>
      </c>
      <c r="POP15" s="98" t="s">
        <v>1336</v>
      </c>
      <c r="POQ15" s="10"/>
      <c r="POS15" s="6" t="s">
        <v>1337</v>
      </c>
      <c r="POT15" s="98" t="s">
        <v>1336</v>
      </c>
      <c r="POU15" s="10"/>
      <c r="POW15" s="6" t="s">
        <v>1337</v>
      </c>
      <c r="POX15" s="98" t="s">
        <v>1336</v>
      </c>
      <c r="POY15" s="10"/>
      <c r="PPA15" s="6" t="s">
        <v>1337</v>
      </c>
      <c r="PPB15" s="98" t="s">
        <v>1336</v>
      </c>
      <c r="PPC15" s="10"/>
      <c r="PPE15" s="6" t="s">
        <v>1337</v>
      </c>
      <c r="PPF15" s="98" t="s">
        <v>1336</v>
      </c>
      <c r="PPG15" s="10"/>
      <c r="PPI15" s="6" t="s">
        <v>1337</v>
      </c>
      <c r="PPJ15" s="98" t="s">
        <v>1336</v>
      </c>
      <c r="PPK15" s="10"/>
      <c r="PPM15" s="6" t="s">
        <v>1337</v>
      </c>
      <c r="PPN15" s="98" t="s">
        <v>1336</v>
      </c>
      <c r="PPO15" s="10"/>
      <c r="PPQ15" s="6" t="s">
        <v>1337</v>
      </c>
      <c r="PPR15" s="98" t="s">
        <v>1336</v>
      </c>
      <c r="PPS15" s="10"/>
      <c r="PPU15" s="6" t="s">
        <v>1337</v>
      </c>
      <c r="PPV15" s="98" t="s">
        <v>1336</v>
      </c>
      <c r="PPW15" s="10"/>
      <c r="PPY15" s="6" t="s">
        <v>1337</v>
      </c>
      <c r="PPZ15" s="98" t="s">
        <v>1336</v>
      </c>
      <c r="PQA15" s="10"/>
      <c r="PQC15" s="6" t="s">
        <v>1337</v>
      </c>
      <c r="PQD15" s="98" t="s">
        <v>1336</v>
      </c>
      <c r="PQE15" s="10"/>
      <c r="PQG15" s="6" t="s">
        <v>1337</v>
      </c>
      <c r="PQH15" s="98" t="s">
        <v>1336</v>
      </c>
      <c r="PQI15" s="10"/>
      <c r="PQK15" s="6" t="s">
        <v>1337</v>
      </c>
      <c r="PQL15" s="98" t="s">
        <v>1336</v>
      </c>
      <c r="PQM15" s="10"/>
      <c r="PQO15" s="6" t="s">
        <v>1337</v>
      </c>
      <c r="PQP15" s="98" t="s">
        <v>1336</v>
      </c>
      <c r="PQQ15" s="10"/>
      <c r="PQS15" s="6" t="s">
        <v>1337</v>
      </c>
      <c r="PQT15" s="98" t="s">
        <v>1336</v>
      </c>
      <c r="PQU15" s="10"/>
      <c r="PQW15" s="6" t="s">
        <v>1337</v>
      </c>
      <c r="PQX15" s="98" t="s">
        <v>1336</v>
      </c>
      <c r="PQY15" s="10"/>
      <c r="PRA15" s="6" t="s">
        <v>1337</v>
      </c>
      <c r="PRB15" s="98" t="s">
        <v>1336</v>
      </c>
      <c r="PRC15" s="10"/>
      <c r="PRE15" s="6" t="s">
        <v>1337</v>
      </c>
      <c r="PRF15" s="98" t="s">
        <v>1336</v>
      </c>
      <c r="PRG15" s="10"/>
      <c r="PRI15" s="6" t="s">
        <v>1337</v>
      </c>
      <c r="PRJ15" s="98" t="s">
        <v>1336</v>
      </c>
      <c r="PRK15" s="10"/>
      <c r="PRM15" s="6" t="s">
        <v>1337</v>
      </c>
      <c r="PRN15" s="98" t="s">
        <v>1336</v>
      </c>
      <c r="PRO15" s="10"/>
      <c r="PRQ15" s="6" t="s">
        <v>1337</v>
      </c>
      <c r="PRR15" s="98" t="s">
        <v>1336</v>
      </c>
      <c r="PRS15" s="10"/>
      <c r="PRU15" s="6" t="s">
        <v>1337</v>
      </c>
      <c r="PRV15" s="98" t="s">
        <v>1336</v>
      </c>
      <c r="PRW15" s="10"/>
      <c r="PRY15" s="6" t="s">
        <v>1337</v>
      </c>
      <c r="PRZ15" s="98" t="s">
        <v>1336</v>
      </c>
      <c r="PSA15" s="10"/>
      <c r="PSC15" s="6" t="s">
        <v>1337</v>
      </c>
      <c r="PSD15" s="98" t="s">
        <v>1336</v>
      </c>
      <c r="PSE15" s="10"/>
      <c r="PSG15" s="6" t="s">
        <v>1337</v>
      </c>
      <c r="PSH15" s="98" t="s">
        <v>1336</v>
      </c>
      <c r="PSI15" s="10"/>
      <c r="PSK15" s="6" t="s">
        <v>1337</v>
      </c>
      <c r="PSL15" s="98" t="s">
        <v>1336</v>
      </c>
      <c r="PSM15" s="10"/>
      <c r="PSO15" s="6" t="s">
        <v>1337</v>
      </c>
      <c r="PSP15" s="98" t="s">
        <v>1336</v>
      </c>
      <c r="PSQ15" s="10"/>
      <c r="PSS15" s="6" t="s">
        <v>1337</v>
      </c>
      <c r="PST15" s="98" t="s">
        <v>1336</v>
      </c>
      <c r="PSU15" s="10"/>
      <c r="PSW15" s="6" t="s">
        <v>1337</v>
      </c>
      <c r="PSX15" s="98" t="s">
        <v>1336</v>
      </c>
      <c r="PSY15" s="10"/>
      <c r="PTA15" s="6" t="s">
        <v>1337</v>
      </c>
      <c r="PTB15" s="98" t="s">
        <v>1336</v>
      </c>
      <c r="PTC15" s="10"/>
      <c r="PTE15" s="6" t="s">
        <v>1337</v>
      </c>
      <c r="PTF15" s="98" t="s">
        <v>1336</v>
      </c>
      <c r="PTG15" s="10"/>
      <c r="PTI15" s="6" t="s">
        <v>1337</v>
      </c>
      <c r="PTJ15" s="98" t="s">
        <v>1336</v>
      </c>
      <c r="PTK15" s="10"/>
      <c r="PTM15" s="6" t="s">
        <v>1337</v>
      </c>
      <c r="PTN15" s="98" t="s">
        <v>1336</v>
      </c>
      <c r="PTO15" s="10"/>
      <c r="PTQ15" s="6" t="s">
        <v>1337</v>
      </c>
      <c r="PTR15" s="98" t="s">
        <v>1336</v>
      </c>
      <c r="PTS15" s="10"/>
      <c r="PTU15" s="6" t="s">
        <v>1337</v>
      </c>
      <c r="PTV15" s="98" t="s">
        <v>1336</v>
      </c>
      <c r="PTW15" s="10"/>
      <c r="PTY15" s="6" t="s">
        <v>1337</v>
      </c>
      <c r="PTZ15" s="98" t="s">
        <v>1336</v>
      </c>
      <c r="PUA15" s="10"/>
      <c r="PUC15" s="6" t="s">
        <v>1337</v>
      </c>
      <c r="PUD15" s="98" t="s">
        <v>1336</v>
      </c>
      <c r="PUE15" s="10"/>
      <c r="PUG15" s="6" t="s">
        <v>1337</v>
      </c>
      <c r="PUH15" s="98" t="s">
        <v>1336</v>
      </c>
      <c r="PUI15" s="10"/>
      <c r="PUK15" s="6" t="s">
        <v>1337</v>
      </c>
      <c r="PUL15" s="98" t="s">
        <v>1336</v>
      </c>
      <c r="PUM15" s="10"/>
      <c r="PUO15" s="6" t="s">
        <v>1337</v>
      </c>
      <c r="PUP15" s="98" t="s">
        <v>1336</v>
      </c>
      <c r="PUQ15" s="10"/>
      <c r="PUS15" s="6" t="s">
        <v>1337</v>
      </c>
      <c r="PUT15" s="98" t="s">
        <v>1336</v>
      </c>
      <c r="PUU15" s="10"/>
      <c r="PUW15" s="6" t="s">
        <v>1337</v>
      </c>
      <c r="PUX15" s="98" t="s">
        <v>1336</v>
      </c>
      <c r="PUY15" s="10"/>
      <c r="PVA15" s="6" t="s">
        <v>1337</v>
      </c>
      <c r="PVB15" s="98" t="s">
        <v>1336</v>
      </c>
      <c r="PVC15" s="10"/>
      <c r="PVE15" s="6" t="s">
        <v>1337</v>
      </c>
      <c r="PVF15" s="98" t="s">
        <v>1336</v>
      </c>
      <c r="PVG15" s="10"/>
      <c r="PVI15" s="6" t="s">
        <v>1337</v>
      </c>
      <c r="PVJ15" s="98" t="s">
        <v>1336</v>
      </c>
      <c r="PVK15" s="10"/>
      <c r="PVM15" s="6" t="s">
        <v>1337</v>
      </c>
      <c r="PVN15" s="98" t="s">
        <v>1336</v>
      </c>
      <c r="PVO15" s="10"/>
      <c r="PVQ15" s="6" t="s">
        <v>1337</v>
      </c>
      <c r="PVR15" s="98" t="s">
        <v>1336</v>
      </c>
      <c r="PVS15" s="10"/>
      <c r="PVU15" s="6" t="s">
        <v>1337</v>
      </c>
      <c r="PVV15" s="98" t="s">
        <v>1336</v>
      </c>
      <c r="PVW15" s="10"/>
      <c r="PVY15" s="6" t="s">
        <v>1337</v>
      </c>
      <c r="PVZ15" s="98" t="s">
        <v>1336</v>
      </c>
      <c r="PWA15" s="10"/>
      <c r="PWC15" s="6" t="s">
        <v>1337</v>
      </c>
      <c r="PWD15" s="98" t="s">
        <v>1336</v>
      </c>
      <c r="PWE15" s="10"/>
      <c r="PWG15" s="6" t="s">
        <v>1337</v>
      </c>
      <c r="PWH15" s="98" t="s">
        <v>1336</v>
      </c>
      <c r="PWI15" s="10"/>
      <c r="PWK15" s="6" t="s">
        <v>1337</v>
      </c>
      <c r="PWL15" s="98" t="s">
        <v>1336</v>
      </c>
      <c r="PWM15" s="10"/>
      <c r="PWO15" s="6" t="s">
        <v>1337</v>
      </c>
      <c r="PWP15" s="98" t="s">
        <v>1336</v>
      </c>
      <c r="PWQ15" s="10"/>
      <c r="PWS15" s="6" t="s">
        <v>1337</v>
      </c>
      <c r="PWT15" s="98" t="s">
        <v>1336</v>
      </c>
      <c r="PWU15" s="10"/>
      <c r="PWW15" s="6" t="s">
        <v>1337</v>
      </c>
      <c r="PWX15" s="98" t="s">
        <v>1336</v>
      </c>
      <c r="PWY15" s="10"/>
      <c r="PXA15" s="6" t="s">
        <v>1337</v>
      </c>
      <c r="PXB15" s="98" t="s">
        <v>1336</v>
      </c>
      <c r="PXC15" s="10"/>
      <c r="PXE15" s="6" t="s">
        <v>1337</v>
      </c>
      <c r="PXF15" s="98" t="s">
        <v>1336</v>
      </c>
      <c r="PXG15" s="10"/>
      <c r="PXI15" s="6" t="s">
        <v>1337</v>
      </c>
      <c r="PXJ15" s="98" t="s">
        <v>1336</v>
      </c>
      <c r="PXK15" s="10"/>
      <c r="PXM15" s="6" t="s">
        <v>1337</v>
      </c>
      <c r="PXN15" s="98" t="s">
        <v>1336</v>
      </c>
      <c r="PXO15" s="10"/>
      <c r="PXQ15" s="6" t="s">
        <v>1337</v>
      </c>
      <c r="PXR15" s="98" t="s">
        <v>1336</v>
      </c>
      <c r="PXS15" s="10"/>
      <c r="PXU15" s="6" t="s">
        <v>1337</v>
      </c>
      <c r="PXV15" s="98" t="s">
        <v>1336</v>
      </c>
      <c r="PXW15" s="10"/>
      <c r="PXY15" s="6" t="s">
        <v>1337</v>
      </c>
      <c r="PXZ15" s="98" t="s">
        <v>1336</v>
      </c>
      <c r="PYA15" s="10"/>
      <c r="PYC15" s="6" t="s">
        <v>1337</v>
      </c>
      <c r="PYD15" s="98" t="s">
        <v>1336</v>
      </c>
      <c r="PYE15" s="10"/>
      <c r="PYG15" s="6" t="s">
        <v>1337</v>
      </c>
      <c r="PYH15" s="98" t="s">
        <v>1336</v>
      </c>
      <c r="PYI15" s="10"/>
      <c r="PYK15" s="6" t="s">
        <v>1337</v>
      </c>
      <c r="PYL15" s="98" t="s">
        <v>1336</v>
      </c>
      <c r="PYM15" s="10"/>
      <c r="PYO15" s="6" t="s">
        <v>1337</v>
      </c>
      <c r="PYP15" s="98" t="s">
        <v>1336</v>
      </c>
      <c r="PYQ15" s="10"/>
      <c r="PYS15" s="6" t="s">
        <v>1337</v>
      </c>
      <c r="PYT15" s="98" t="s">
        <v>1336</v>
      </c>
      <c r="PYU15" s="10"/>
      <c r="PYW15" s="6" t="s">
        <v>1337</v>
      </c>
      <c r="PYX15" s="98" t="s">
        <v>1336</v>
      </c>
      <c r="PYY15" s="10"/>
      <c r="PZA15" s="6" t="s">
        <v>1337</v>
      </c>
      <c r="PZB15" s="98" t="s">
        <v>1336</v>
      </c>
      <c r="PZC15" s="10"/>
      <c r="PZE15" s="6" t="s">
        <v>1337</v>
      </c>
      <c r="PZF15" s="98" t="s">
        <v>1336</v>
      </c>
      <c r="PZG15" s="10"/>
      <c r="PZI15" s="6" t="s">
        <v>1337</v>
      </c>
      <c r="PZJ15" s="98" t="s">
        <v>1336</v>
      </c>
      <c r="PZK15" s="10"/>
      <c r="PZM15" s="6" t="s">
        <v>1337</v>
      </c>
      <c r="PZN15" s="98" t="s">
        <v>1336</v>
      </c>
      <c r="PZO15" s="10"/>
      <c r="PZQ15" s="6" t="s">
        <v>1337</v>
      </c>
      <c r="PZR15" s="98" t="s">
        <v>1336</v>
      </c>
      <c r="PZS15" s="10"/>
      <c r="PZU15" s="6" t="s">
        <v>1337</v>
      </c>
      <c r="PZV15" s="98" t="s">
        <v>1336</v>
      </c>
      <c r="PZW15" s="10"/>
      <c r="PZY15" s="6" t="s">
        <v>1337</v>
      </c>
      <c r="PZZ15" s="98" t="s">
        <v>1336</v>
      </c>
      <c r="QAA15" s="10"/>
      <c r="QAC15" s="6" t="s">
        <v>1337</v>
      </c>
      <c r="QAD15" s="98" t="s">
        <v>1336</v>
      </c>
      <c r="QAE15" s="10"/>
      <c r="QAG15" s="6" t="s">
        <v>1337</v>
      </c>
      <c r="QAH15" s="98" t="s">
        <v>1336</v>
      </c>
      <c r="QAI15" s="10"/>
      <c r="QAK15" s="6" t="s">
        <v>1337</v>
      </c>
      <c r="QAL15" s="98" t="s">
        <v>1336</v>
      </c>
      <c r="QAM15" s="10"/>
      <c r="QAO15" s="6" t="s">
        <v>1337</v>
      </c>
      <c r="QAP15" s="98" t="s">
        <v>1336</v>
      </c>
      <c r="QAQ15" s="10"/>
      <c r="QAS15" s="6" t="s">
        <v>1337</v>
      </c>
      <c r="QAT15" s="98" t="s">
        <v>1336</v>
      </c>
      <c r="QAU15" s="10"/>
      <c r="QAW15" s="6" t="s">
        <v>1337</v>
      </c>
      <c r="QAX15" s="98" t="s">
        <v>1336</v>
      </c>
      <c r="QAY15" s="10"/>
      <c r="QBA15" s="6" t="s">
        <v>1337</v>
      </c>
      <c r="QBB15" s="98" t="s">
        <v>1336</v>
      </c>
      <c r="QBC15" s="10"/>
      <c r="QBE15" s="6" t="s">
        <v>1337</v>
      </c>
      <c r="QBF15" s="98" t="s">
        <v>1336</v>
      </c>
      <c r="QBG15" s="10"/>
      <c r="QBI15" s="6" t="s">
        <v>1337</v>
      </c>
      <c r="QBJ15" s="98" t="s">
        <v>1336</v>
      </c>
      <c r="QBK15" s="10"/>
      <c r="QBM15" s="6" t="s">
        <v>1337</v>
      </c>
      <c r="QBN15" s="98" t="s">
        <v>1336</v>
      </c>
      <c r="QBO15" s="10"/>
      <c r="QBQ15" s="6" t="s">
        <v>1337</v>
      </c>
      <c r="QBR15" s="98" t="s">
        <v>1336</v>
      </c>
      <c r="QBS15" s="10"/>
      <c r="QBU15" s="6" t="s">
        <v>1337</v>
      </c>
      <c r="QBV15" s="98" t="s">
        <v>1336</v>
      </c>
      <c r="QBW15" s="10"/>
      <c r="QBY15" s="6" t="s">
        <v>1337</v>
      </c>
      <c r="QBZ15" s="98" t="s">
        <v>1336</v>
      </c>
      <c r="QCA15" s="10"/>
      <c r="QCC15" s="6" t="s">
        <v>1337</v>
      </c>
      <c r="QCD15" s="98" t="s">
        <v>1336</v>
      </c>
      <c r="QCE15" s="10"/>
      <c r="QCG15" s="6" t="s">
        <v>1337</v>
      </c>
      <c r="QCH15" s="98" t="s">
        <v>1336</v>
      </c>
      <c r="QCI15" s="10"/>
      <c r="QCK15" s="6" t="s">
        <v>1337</v>
      </c>
      <c r="QCL15" s="98" t="s">
        <v>1336</v>
      </c>
      <c r="QCM15" s="10"/>
      <c r="QCO15" s="6" t="s">
        <v>1337</v>
      </c>
      <c r="QCP15" s="98" t="s">
        <v>1336</v>
      </c>
      <c r="QCQ15" s="10"/>
      <c r="QCS15" s="6" t="s">
        <v>1337</v>
      </c>
      <c r="QCT15" s="98" t="s">
        <v>1336</v>
      </c>
      <c r="QCU15" s="10"/>
      <c r="QCW15" s="6" t="s">
        <v>1337</v>
      </c>
      <c r="QCX15" s="98" t="s">
        <v>1336</v>
      </c>
      <c r="QCY15" s="10"/>
      <c r="QDA15" s="6" t="s">
        <v>1337</v>
      </c>
      <c r="QDB15" s="98" t="s">
        <v>1336</v>
      </c>
      <c r="QDC15" s="10"/>
      <c r="QDE15" s="6" t="s">
        <v>1337</v>
      </c>
      <c r="QDF15" s="98" t="s">
        <v>1336</v>
      </c>
      <c r="QDG15" s="10"/>
      <c r="QDI15" s="6" t="s">
        <v>1337</v>
      </c>
      <c r="QDJ15" s="98" t="s">
        <v>1336</v>
      </c>
      <c r="QDK15" s="10"/>
      <c r="QDM15" s="6" t="s">
        <v>1337</v>
      </c>
      <c r="QDN15" s="98" t="s">
        <v>1336</v>
      </c>
      <c r="QDO15" s="10"/>
      <c r="QDQ15" s="6" t="s">
        <v>1337</v>
      </c>
      <c r="QDR15" s="98" t="s">
        <v>1336</v>
      </c>
      <c r="QDS15" s="10"/>
      <c r="QDU15" s="6" t="s">
        <v>1337</v>
      </c>
      <c r="QDV15" s="98" t="s">
        <v>1336</v>
      </c>
      <c r="QDW15" s="10"/>
      <c r="QDY15" s="6" t="s">
        <v>1337</v>
      </c>
      <c r="QDZ15" s="98" t="s">
        <v>1336</v>
      </c>
      <c r="QEA15" s="10"/>
      <c r="QEC15" s="6" t="s">
        <v>1337</v>
      </c>
      <c r="QED15" s="98" t="s">
        <v>1336</v>
      </c>
      <c r="QEE15" s="10"/>
      <c r="QEG15" s="6" t="s">
        <v>1337</v>
      </c>
      <c r="QEH15" s="98" t="s">
        <v>1336</v>
      </c>
      <c r="QEI15" s="10"/>
      <c r="QEK15" s="6" t="s">
        <v>1337</v>
      </c>
      <c r="QEL15" s="98" t="s">
        <v>1336</v>
      </c>
      <c r="QEM15" s="10"/>
      <c r="QEO15" s="6" t="s">
        <v>1337</v>
      </c>
      <c r="QEP15" s="98" t="s">
        <v>1336</v>
      </c>
      <c r="QEQ15" s="10"/>
      <c r="QES15" s="6" t="s">
        <v>1337</v>
      </c>
      <c r="QET15" s="98" t="s">
        <v>1336</v>
      </c>
      <c r="QEU15" s="10"/>
      <c r="QEW15" s="6" t="s">
        <v>1337</v>
      </c>
      <c r="QEX15" s="98" t="s">
        <v>1336</v>
      </c>
      <c r="QEY15" s="10"/>
      <c r="QFA15" s="6" t="s">
        <v>1337</v>
      </c>
      <c r="QFB15" s="98" t="s">
        <v>1336</v>
      </c>
      <c r="QFC15" s="10"/>
      <c r="QFE15" s="6" t="s">
        <v>1337</v>
      </c>
      <c r="QFF15" s="98" t="s">
        <v>1336</v>
      </c>
      <c r="QFG15" s="10"/>
      <c r="QFI15" s="6" t="s">
        <v>1337</v>
      </c>
      <c r="QFJ15" s="98" t="s">
        <v>1336</v>
      </c>
      <c r="QFK15" s="10"/>
      <c r="QFM15" s="6" t="s">
        <v>1337</v>
      </c>
      <c r="QFN15" s="98" t="s">
        <v>1336</v>
      </c>
      <c r="QFO15" s="10"/>
      <c r="QFQ15" s="6" t="s">
        <v>1337</v>
      </c>
      <c r="QFR15" s="98" t="s">
        <v>1336</v>
      </c>
      <c r="QFS15" s="10"/>
      <c r="QFU15" s="6" t="s">
        <v>1337</v>
      </c>
      <c r="QFV15" s="98" t="s">
        <v>1336</v>
      </c>
      <c r="QFW15" s="10"/>
      <c r="QFY15" s="6" t="s">
        <v>1337</v>
      </c>
      <c r="QFZ15" s="98" t="s">
        <v>1336</v>
      </c>
      <c r="QGA15" s="10"/>
      <c r="QGC15" s="6" t="s">
        <v>1337</v>
      </c>
      <c r="QGD15" s="98" t="s">
        <v>1336</v>
      </c>
      <c r="QGE15" s="10"/>
      <c r="QGG15" s="6" t="s">
        <v>1337</v>
      </c>
      <c r="QGH15" s="98" t="s">
        <v>1336</v>
      </c>
      <c r="QGI15" s="10"/>
      <c r="QGK15" s="6" t="s">
        <v>1337</v>
      </c>
      <c r="QGL15" s="98" t="s">
        <v>1336</v>
      </c>
      <c r="QGM15" s="10"/>
      <c r="QGO15" s="6" t="s">
        <v>1337</v>
      </c>
      <c r="QGP15" s="98" t="s">
        <v>1336</v>
      </c>
      <c r="QGQ15" s="10"/>
      <c r="QGS15" s="6" t="s">
        <v>1337</v>
      </c>
      <c r="QGT15" s="98" t="s">
        <v>1336</v>
      </c>
      <c r="QGU15" s="10"/>
      <c r="QGW15" s="6" t="s">
        <v>1337</v>
      </c>
      <c r="QGX15" s="98" t="s">
        <v>1336</v>
      </c>
      <c r="QGY15" s="10"/>
      <c r="QHA15" s="6" t="s">
        <v>1337</v>
      </c>
      <c r="QHB15" s="98" t="s">
        <v>1336</v>
      </c>
      <c r="QHC15" s="10"/>
      <c r="QHE15" s="6" t="s">
        <v>1337</v>
      </c>
      <c r="QHF15" s="98" t="s">
        <v>1336</v>
      </c>
      <c r="QHG15" s="10"/>
      <c r="QHI15" s="6" t="s">
        <v>1337</v>
      </c>
      <c r="QHJ15" s="98" t="s">
        <v>1336</v>
      </c>
      <c r="QHK15" s="10"/>
      <c r="QHM15" s="6" t="s">
        <v>1337</v>
      </c>
      <c r="QHN15" s="98" t="s">
        <v>1336</v>
      </c>
      <c r="QHO15" s="10"/>
      <c r="QHQ15" s="6" t="s">
        <v>1337</v>
      </c>
      <c r="QHR15" s="98" t="s">
        <v>1336</v>
      </c>
      <c r="QHS15" s="10"/>
      <c r="QHU15" s="6" t="s">
        <v>1337</v>
      </c>
      <c r="QHV15" s="98" t="s">
        <v>1336</v>
      </c>
      <c r="QHW15" s="10"/>
      <c r="QHY15" s="6" t="s">
        <v>1337</v>
      </c>
      <c r="QHZ15" s="98" t="s">
        <v>1336</v>
      </c>
      <c r="QIA15" s="10"/>
      <c r="QIC15" s="6" t="s">
        <v>1337</v>
      </c>
      <c r="QID15" s="98" t="s">
        <v>1336</v>
      </c>
      <c r="QIE15" s="10"/>
      <c r="QIG15" s="6" t="s">
        <v>1337</v>
      </c>
      <c r="QIH15" s="98" t="s">
        <v>1336</v>
      </c>
      <c r="QII15" s="10"/>
      <c r="QIK15" s="6" t="s">
        <v>1337</v>
      </c>
      <c r="QIL15" s="98" t="s">
        <v>1336</v>
      </c>
      <c r="QIM15" s="10"/>
      <c r="QIO15" s="6" t="s">
        <v>1337</v>
      </c>
      <c r="QIP15" s="98" t="s">
        <v>1336</v>
      </c>
      <c r="QIQ15" s="10"/>
      <c r="QIS15" s="6" t="s">
        <v>1337</v>
      </c>
      <c r="QIT15" s="98" t="s">
        <v>1336</v>
      </c>
      <c r="QIU15" s="10"/>
      <c r="QIW15" s="6" t="s">
        <v>1337</v>
      </c>
      <c r="QIX15" s="98" t="s">
        <v>1336</v>
      </c>
      <c r="QIY15" s="10"/>
      <c r="QJA15" s="6" t="s">
        <v>1337</v>
      </c>
      <c r="QJB15" s="98" t="s">
        <v>1336</v>
      </c>
      <c r="QJC15" s="10"/>
      <c r="QJE15" s="6" t="s">
        <v>1337</v>
      </c>
      <c r="QJF15" s="98" t="s">
        <v>1336</v>
      </c>
      <c r="QJG15" s="10"/>
      <c r="QJI15" s="6" t="s">
        <v>1337</v>
      </c>
      <c r="QJJ15" s="98" t="s">
        <v>1336</v>
      </c>
      <c r="QJK15" s="10"/>
      <c r="QJM15" s="6" t="s">
        <v>1337</v>
      </c>
      <c r="QJN15" s="98" t="s">
        <v>1336</v>
      </c>
      <c r="QJO15" s="10"/>
      <c r="QJQ15" s="6" t="s">
        <v>1337</v>
      </c>
      <c r="QJR15" s="98" t="s">
        <v>1336</v>
      </c>
      <c r="QJS15" s="10"/>
      <c r="QJU15" s="6" t="s">
        <v>1337</v>
      </c>
      <c r="QJV15" s="98" t="s">
        <v>1336</v>
      </c>
      <c r="QJW15" s="10"/>
      <c r="QJY15" s="6" t="s">
        <v>1337</v>
      </c>
      <c r="QJZ15" s="98" t="s">
        <v>1336</v>
      </c>
      <c r="QKA15" s="10"/>
      <c r="QKC15" s="6" t="s">
        <v>1337</v>
      </c>
      <c r="QKD15" s="98" t="s">
        <v>1336</v>
      </c>
      <c r="QKE15" s="10"/>
      <c r="QKG15" s="6" t="s">
        <v>1337</v>
      </c>
      <c r="QKH15" s="98" t="s">
        <v>1336</v>
      </c>
      <c r="QKI15" s="10"/>
      <c r="QKK15" s="6" t="s">
        <v>1337</v>
      </c>
      <c r="QKL15" s="98" t="s">
        <v>1336</v>
      </c>
      <c r="QKM15" s="10"/>
      <c r="QKO15" s="6" t="s">
        <v>1337</v>
      </c>
      <c r="QKP15" s="98" t="s">
        <v>1336</v>
      </c>
      <c r="QKQ15" s="10"/>
      <c r="QKS15" s="6" t="s">
        <v>1337</v>
      </c>
      <c r="QKT15" s="98" t="s">
        <v>1336</v>
      </c>
      <c r="QKU15" s="10"/>
      <c r="QKW15" s="6" t="s">
        <v>1337</v>
      </c>
      <c r="QKX15" s="98" t="s">
        <v>1336</v>
      </c>
      <c r="QKY15" s="10"/>
      <c r="QLA15" s="6" t="s">
        <v>1337</v>
      </c>
      <c r="QLB15" s="98" t="s">
        <v>1336</v>
      </c>
      <c r="QLC15" s="10"/>
      <c r="QLE15" s="6" t="s">
        <v>1337</v>
      </c>
      <c r="QLF15" s="98" t="s">
        <v>1336</v>
      </c>
      <c r="QLG15" s="10"/>
      <c r="QLI15" s="6" t="s">
        <v>1337</v>
      </c>
      <c r="QLJ15" s="98" t="s">
        <v>1336</v>
      </c>
      <c r="QLK15" s="10"/>
      <c r="QLM15" s="6" t="s">
        <v>1337</v>
      </c>
      <c r="QLN15" s="98" t="s">
        <v>1336</v>
      </c>
      <c r="QLO15" s="10"/>
      <c r="QLQ15" s="6" t="s">
        <v>1337</v>
      </c>
      <c r="QLR15" s="98" t="s">
        <v>1336</v>
      </c>
      <c r="QLS15" s="10"/>
      <c r="QLU15" s="6" t="s">
        <v>1337</v>
      </c>
      <c r="QLV15" s="98" t="s">
        <v>1336</v>
      </c>
      <c r="QLW15" s="10"/>
      <c r="QLY15" s="6" t="s">
        <v>1337</v>
      </c>
      <c r="QLZ15" s="98" t="s">
        <v>1336</v>
      </c>
      <c r="QMA15" s="10"/>
      <c r="QMC15" s="6" t="s">
        <v>1337</v>
      </c>
      <c r="QMD15" s="98" t="s">
        <v>1336</v>
      </c>
      <c r="QME15" s="10"/>
      <c r="QMG15" s="6" t="s">
        <v>1337</v>
      </c>
      <c r="QMH15" s="98" t="s">
        <v>1336</v>
      </c>
      <c r="QMI15" s="10"/>
      <c r="QMK15" s="6" t="s">
        <v>1337</v>
      </c>
      <c r="QML15" s="98" t="s">
        <v>1336</v>
      </c>
      <c r="QMM15" s="10"/>
      <c r="QMO15" s="6" t="s">
        <v>1337</v>
      </c>
      <c r="QMP15" s="98" t="s">
        <v>1336</v>
      </c>
      <c r="QMQ15" s="10"/>
      <c r="QMS15" s="6" t="s">
        <v>1337</v>
      </c>
      <c r="QMT15" s="98" t="s">
        <v>1336</v>
      </c>
      <c r="QMU15" s="10"/>
      <c r="QMW15" s="6" t="s">
        <v>1337</v>
      </c>
      <c r="QMX15" s="98" t="s">
        <v>1336</v>
      </c>
      <c r="QMY15" s="10"/>
      <c r="QNA15" s="6" t="s">
        <v>1337</v>
      </c>
      <c r="QNB15" s="98" t="s">
        <v>1336</v>
      </c>
      <c r="QNC15" s="10"/>
      <c r="QNE15" s="6" t="s">
        <v>1337</v>
      </c>
      <c r="QNF15" s="98" t="s">
        <v>1336</v>
      </c>
      <c r="QNG15" s="10"/>
      <c r="QNI15" s="6" t="s">
        <v>1337</v>
      </c>
      <c r="QNJ15" s="98" t="s">
        <v>1336</v>
      </c>
      <c r="QNK15" s="10"/>
      <c r="QNM15" s="6" t="s">
        <v>1337</v>
      </c>
      <c r="QNN15" s="98" t="s">
        <v>1336</v>
      </c>
      <c r="QNO15" s="10"/>
      <c r="QNQ15" s="6" t="s">
        <v>1337</v>
      </c>
      <c r="QNR15" s="98" t="s">
        <v>1336</v>
      </c>
      <c r="QNS15" s="10"/>
      <c r="QNU15" s="6" t="s">
        <v>1337</v>
      </c>
      <c r="QNV15" s="98" t="s">
        <v>1336</v>
      </c>
      <c r="QNW15" s="10"/>
      <c r="QNY15" s="6" t="s">
        <v>1337</v>
      </c>
      <c r="QNZ15" s="98" t="s">
        <v>1336</v>
      </c>
      <c r="QOA15" s="10"/>
      <c r="QOC15" s="6" t="s">
        <v>1337</v>
      </c>
      <c r="QOD15" s="98" t="s">
        <v>1336</v>
      </c>
      <c r="QOE15" s="10"/>
      <c r="QOG15" s="6" t="s">
        <v>1337</v>
      </c>
      <c r="QOH15" s="98" t="s">
        <v>1336</v>
      </c>
      <c r="QOI15" s="10"/>
      <c r="QOK15" s="6" t="s">
        <v>1337</v>
      </c>
      <c r="QOL15" s="98" t="s">
        <v>1336</v>
      </c>
      <c r="QOM15" s="10"/>
      <c r="QOO15" s="6" t="s">
        <v>1337</v>
      </c>
      <c r="QOP15" s="98" t="s">
        <v>1336</v>
      </c>
      <c r="QOQ15" s="10"/>
      <c r="QOS15" s="6" t="s">
        <v>1337</v>
      </c>
      <c r="QOT15" s="98" t="s">
        <v>1336</v>
      </c>
      <c r="QOU15" s="10"/>
      <c r="QOW15" s="6" t="s">
        <v>1337</v>
      </c>
      <c r="QOX15" s="98" t="s">
        <v>1336</v>
      </c>
      <c r="QOY15" s="10"/>
      <c r="QPA15" s="6" t="s">
        <v>1337</v>
      </c>
      <c r="QPB15" s="98" t="s">
        <v>1336</v>
      </c>
      <c r="QPC15" s="10"/>
      <c r="QPE15" s="6" t="s">
        <v>1337</v>
      </c>
      <c r="QPF15" s="98" t="s">
        <v>1336</v>
      </c>
      <c r="QPG15" s="10"/>
      <c r="QPI15" s="6" t="s">
        <v>1337</v>
      </c>
      <c r="QPJ15" s="98" t="s">
        <v>1336</v>
      </c>
      <c r="QPK15" s="10"/>
      <c r="QPM15" s="6" t="s">
        <v>1337</v>
      </c>
      <c r="QPN15" s="98" t="s">
        <v>1336</v>
      </c>
      <c r="QPO15" s="10"/>
      <c r="QPQ15" s="6" t="s">
        <v>1337</v>
      </c>
      <c r="QPR15" s="98" t="s">
        <v>1336</v>
      </c>
      <c r="QPS15" s="10"/>
      <c r="QPU15" s="6" t="s">
        <v>1337</v>
      </c>
      <c r="QPV15" s="98" t="s">
        <v>1336</v>
      </c>
      <c r="QPW15" s="10"/>
      <c r="QPY15" s="6" t="s">
        <v>1337</v>
      </c>
      <c r="QPZ15" s="98" t="s">
        <v>1336</v>
      </c>
      <c r="QQA15" s="10"/>
      <c r="QQC15" s="6" t="s">
        <v>1337</v>
      </c>
      <c r="QQD15" s="98" t="s">
        <v>1336</v>
      </c>
      <c r="QQE15" s="10"/>
      <c r="QQG15" s="6" t="s">
        <v>1337</v>
      </c>
      <c r="QQH15" s="98" t="s">
        <v>1336</v>
      </c>
      <c r="QQI15" s="10"/>
      <c r="QQK15" s="6" t="s">
        <v>1337</v>
      </c>
      <c r="QQL15" s="98" t="s">
        <v>1336</v>
      </c>
      <c r="QQM15" s="10"/>
      <c r="QQO15" s="6" t="s">
        <v>1337</v>
      </c>
      <c r="QQP15" s="98" t="s">
        <v>1336</v>
      </c>
      <c r="QQQ15" s="10"/>
      <c r="QQS15" s="6" t="s">
        <v>1337</v>
      </c>
      <c r="QQT15" s="98" t="s">
        <v>1336</v>
      </c>
      <c r="QQU15" s="10"/>
      <c r="QQW15" s="6" t="s">
        <v>1337</v>
      </c>
      <c r="QQX15" s="98" t="s">
        <v>1336</v>
      </c>
      <c r="QQY15" s="10"/>
      <c r="QRA15" s="6" t="s">
        <v>1337</v>
      </c>
      <c r="QRB15" s="98" t="s">
        <v>1336</v>
      </c>
      <c r="QRC15" s="10"/>
      <c r="QRE15" s="6" t="s">
        <v>1337</v>
      </c>
      <c r="QRF15" s="98" t="s">
        <v>1336</v>
      </c>
      <c r="QRG15" s="10"/>
      <c r="QRI15" s="6" t="s">
        <v>1337</v>
      </c>
      <c r="QRJ15" s="98" t="s">
        <v>1336</v>
      </c>
      <c r="QRK15" s="10"/>
      <c r="QRM15" s="6" t="s">
        <v>1337</v>
      </c>
      <c r="QRN15" s="98" t="s">
        <v>1336</v>
      </c>
      <c r="QRO15" s="10"/>
      <c r="QRQ15" s="6" t="s">
        <v>1337</v>
      </c>
      <c r="QRR15" s="98" t="s">
        <v>1336</v>
      </c>
      <c r="QRS15" s="10"/>
      <c r="QRU15" s="6" t="s">
        <v>1337</v>
      </c>
      <c r="QRV15" s="98" t="s">
        <v>1336</v>
      </c>
      <c r="QRW15" s="10"/>
      <c r="QRY15" s="6" t="s">
        <v>1337</v>
      </c>
      <c r="QRZ15" s="98" t="s">
        <v>1336</v>
      </c>
      <c r="QSA15" s="10"/>
      <c r="QSC15" s="6" t="s">
        <v>1337</v>
      </c>
      <c r="QSD15" s="98" t="s">
        <v>1336</v>
      </c>
      <c r="QSE15" s="10"/>
      <c r="QSG15" s="6" t="s">
        <v>1337</v>
      </c>
      <c r="QSH15" s="98" t="s">
        <v>1336</v>
      </c>
      <c r="QSI15" s="10"/>
      <c r="QSK15" s="6" t="s">
        <v>1337</v>
      </c>
      <c r="QSL15" s="98" t="s">
        <v>1336</v>
      </c>
      <c r="QSM15" s="10"/>
      <c r="QSO15" s="6" t="s">
        <v>1337</v>
      </c>
      <c r="QSP15" s="98" t="s">
        <v>1336</v>
      </c>
      <c r="QSQ15" s="10"/>
      <c r="QSS15" s="6" t="s">
        <v>1337</v>
      </c>
      <c r="QST15" s="98" t="s">
        <v>1336</v>
      </c>
      <c r="QSU15" s="10"/>
      <c r="QSW15" s="6" t="s">
        <v>1337</v>
      </c>
      <c r="QSX15" s="98" t="s">
        <v>1336</v>
      </c>
      <c r="QSY15" s="10"/>
      <c r="QTA15" s="6" t="s">
        <v>1337</v>
      </c>
      <c r="QTB15" s="98" t="s">
        <v>1336</v>
      </c>
      <c r="QTC15" s="10"/>
      <c r="QTE15" s="6" t="s">
        <v>1337</v>
      </c>
      <c r="QTF15" s="98" t="s">
        <v>1336</v>
      </c>
      <c r="QTG15" s="10"/>
      <c r="QTI15" s="6" t="s">
        <v>1337</v>
      </c>
      <c r="QTJ15" s="98" t="s">
        <v>1336</v>
      </c>
      <c r="QTK15" s="10"/>
      <c r="QTM15" s="6" t="s">
        <v>1337</v>
      </c>
      <c r="QTN15" s="98" t="s">
        <v>1336</v>
      </c>
      <c r="QTO15" s="10"/>
      <c r="QTQ15" s="6" t="s">
        <v>1337</v>
      </c>
      <c r="QTR15" s="98" t="s">
        <v>1336</v>
      </c>
      <c r="QTS15" s="10"/>
      <c r="QTU15" s="6" t="s">
        <v>1337</v>
      </c>
      <c r="QTV15" s="98" t="s">
        <v>1336</v>
      </c>
      <c r="QTW15" s="10"/>
      <c r="QTY15" s="6" t="s">
        <v>1337</v>
      </c>
      <c r="QTZ15" s="98" t="s">
        <v>1336</v>
      </c>
      <c r="QUA15" s="10"/>
      <c r="QUC15" s="6" t="s">
        <v>1337</v>
      </c>
      <c r="QUD15" s="98" t="s">
        <v>1336</v>
      </c>
      <c r="QUE15" s="10"/>
      <c r="QUG15" s="6" t="s">
        <v>1337</v>
      </c>
      <c r="QUH15" s="98" t="s">
        <v>1336</v>
      </c>
      <c r="QUI15" s="10"/>
      <c r="QUK15" s="6" t="s">
        <v>1337</v>
      </c>
      <c r="QUL15" s="98" t="s">
        <v>1336</v>
      </c>
      <c r="QUM15" s="10"/>
      <c r="QUO15" s="6" t="s">
        <v>1337</v>
      </c>
      <c r="QUP15" s="98" t="s">
        <v>1336</v>
      </c>
      <c r="QUQ15" s="10"/>
      <c r="QUS15" s="6" t="s">
        <v>1337</v>
      </c>
      <c r="QUT15" s="98" t="s">
        <v>1336</v>
      </c>
      <c r="QUU15" s="10"/>
      <c r="QUW15" s="6" t="s">
        <v>1337</v>
      </c>
      <c r="QUX15" s="98" t="s">
        <v>1336</v>
      </c>
      <c r="QUY15" s="10"/>
      <c r="QVA15" s="6" t="s">
        <v>1337</v>
      </c>
      <c r="QVB15" s="98" t="s">
        <v>1336</v>
      </c>
      <c r="QVC15" s="10"/>
      <c r="QVE15" s="6" t="s">
        <v>1337</v>
      </c>
      <c r="QVF15" s="98" t="s">
        <v>1336</v>
      </c>
      <c r="QVG15" s="10"/>
      <c r="QVI15" s="6" t="s">
        <v>1337</v>
      </c>
      <c r="QVJ15" s="98" t="s">
        <v>1336</v>
      </c>
      <c r="QVK15" s="10"/>
      <c r="QVM15" s="6" t="s">
        <v>1337</v>
      </c>
      <c r="QVN15" s="98" t="s">
        <v>1336</v>
      </c>
      <c r="QVO15" s="10"/>
      <c r="QVQ15" s="6" t="s">
        <v>1337</v>
      </c>
      <c r="QVR15" s="98" t="s">
        <v>1336</v>
      </c>
      <c r="QVS15" s="10"/>
      <c r="QVU15" s="6" t="s">
        <v>1337</v>
      </c>
      <c r="QVV15" s="98" t="s">
        <v>1336</v>
      </c>
      <c r="QVW15" s="10"/>
      <c r="QVY15" s="6" t="s">
        <v>1337</v>
      </c>
      <c r="QVZ15" s="98" t="s">
        <v>1336</v>
      </c>
      <c r="QWA15" s="10"/>
      <c r="QWC15" s="6" t="s">
        <v>1337</v>
      </c>
      <c r="QWD15" s="98" t="s">
        <v>1336</v>
      </c>
      <c r="QWE15" s="10"/>
      <c r="QWG15" s="6" t="s">
        <v>1337</v>
      </c>
      <c r="QWH15" s="98" t="s">
        <v>1336</v>
      </c>
      <c r="QWI15" s="10"/>
      <c r="QWK15" s="6" t="s">
        <v>1337</v>
      </c>
      <c r="QWL15" s="98" t="s">
        <v>1336</v>
      </c>
      <c r="QWM15" s="10"/>
      <c r="QWO15" s="6" t="s">
        <v>1337</v>
      </c>
      <c r="QWP15" s="98" t="s">
        <v>1336</v>
      </c>
      <c r="QWQ15" s="10"/>
      <c r="QWS15" s="6" t="s">
        <v>1337</v>
      </c>
      <c r="QWT15" s="98" t="s">
        <v>1336</v>
      </c>
      <c r="QWU15" s="10"/>
      <c r="QWW15" s="6" t="s">
        <v>1337</v>
      </c>
      <c r="QWX15" s="98" t="s">
        <v>1336</v>
      </c>
      <c r="QWY15" s="10"/>
      <c r="QXA15" s="6" t="s">
        <v>1337</v>
      </c>
      <c r="QXB15" s="98" t="s">
        <v>1336</v>
      </c>
      <c r="QXC15" s="10"/>
      <c r="QXE15" s="6" t="s">
        <v>1337</v>
      </c>
      <c r="QXF15" s="98" t="s">
        <v>1336</v>
      </c>
      <c r="QXG15" s="10"/>
      <c r="QXI15" s="6" t="s">
        <v>1337</v>
      </c>
      <c r="QXJ15" s="98" t="s">
        <v>1336</v>
      </c>
      <c r="QXK15" s="10"/>
      <c r="QXM15" s="6" t="s">
        <v>1337</v>
      </c>
      <c r="QXN15" s="98" t="s">
        <v>1336</v>
      </c>
      <c r="QXO15" s="10"/>
      <c r="QXQ15" s="6" t="s">
        <v>1337</v>
      </c>
      <c r="QXR15" s="98" t="s">
        <v>1336</v>
      </c>
      <c r="QXS15" s="10"/>
      <c r="QXU15" s="6" t="s">
        <v>1337</v>
      </c>
      <c r="QXV15" s="98" t="s">
        <v>1336</v>
      </c>
      <c r="QXW15" s="10"/>
      <c r="QXY15" s="6" t="s">
        <v>1337</v>
      </c>
      <c r="QXZ15" s="98" t="s">
        <v>1336</v>
      </c>
      <c r="QYA15" s="10"/>
      <c r="QYC15" s="6" t="s">
        <v>1337</v>
      </c>
      <c r="QYD15" s="98" t="s">
        <v>1336</v>
      </c>
      <c r="QYE15" s="10"/>
      <c r="QYG15" s="6" t="s">
        <v>1337</v>
      </c>
      <c r="QYH15" s="98" t="s">
        <v>1336</v>
      </c>
      <c r="QYI15" s="10"/>
      <c r="QYK15" s="6" t="s">
        <v>1337</v>
      </c>
      <c r="QYL15" s="98" t="s">
        <v>1336</v>
      </c>
      <c r="QYM15" s="10"/>
      <c r="QYO15" s="6" t="s">
        <v>1337</v>
      </c>
      <c r="QYP15" s="98" t="s">
        <v>1336</v>
      </c>
      <c r="QYQ15" s="10"/>
      <c r="QYS15" s="6" t="s">
        <v>1337</v>
      </c>
      <c r="QYT15" s="98" t="s">
        <v>1336</v>
      </c>
      <c r="QYU15" s="10"/>
      <c r="QYW15" s="6" t="s">
        <v>1337</v>
      </c>
      <c r="QYX15" s="98" t="s">
        <v>1336</v>
      </c>
      <c r="QYY15" s="10"/>
      <c r="QZA15" s="6" t="s">
        <v>1337</v>
      </c>
      <c r="QZB15" s="98" t="s">
        <v>1336</v>
      </c>
      <c r="QZC15" s="10"/>
      <c r="QZE15" s="6" t="s">
        <v>1337</v>
      </c>
      <c r="QZF15" s="98" t="s">
        <v>1336</v>
      </c>
      <c r="QZG15" s="10"/>
      <c r="QZI15" s="6" t="s">
        <v>1337</v>
      </c>
      <c r="QZJ15" s="98" t="s">
        <v>1336</v>
      </c>
      <c r="QZK15" s="10"/>
      <c r="QZM15" s="6" t="s">
        <v>1337</v>
      </c>
      <c r="QZN15" s="98" t="s">
        <v>1336</v>
      </c>
      <c r="QZO15" s="10"/>
      <c r="QZQ15" s="6" t="s">
        <v>1337</v>
      </c>
      <c r="QZR15" s="98" t="s">
        <v>1336</v>
      </c>
      <c r="QZS15" s="10"/>
      <c r="QZU15" s="6" t="s">
        <v>1337</v>
      </c>
      <c r="QZV15" s="98" t="s">
        <v>1336</v>
      </c>
      <c r="QZW15" s="10"/>
      <c r="QZY15" s="6" t="s">
        <v>1337</v>
      </c>
      <c r="QZZ15" s="98" t="s">
        <v>1336</v>
      </c>
      <c r="RAA15" s="10"/>
      <c r="RAC15" s="6" t="s">
        <v>1337</v>
      </c>
      <c r="RAD15" s="98" t="s">
        <v>1336</v>
      </c>
      <c r="RAE15" s="10"/>
      <c r="RAG15" s="6" t="s">
        <v>1337</v>
      </c>
      <c r="RAH15" s="98" t="s">
        <v>1336</v>
      </c>
      <c r="RAI15" s="10"/>
      <c r="RAK15" s="6" t="s">
        <v>1337</v>
      </c>
      <c r="RAL15" s="98" t="s">
        <v>1336</v>
      </c>
      <c r="RAM15" s="10"/>
      <c r="RAO15" s="6" t="s">
        <v>1337</v>
      </c>
      <c r="RAP15" s="98" t="s">
        <v>1336</v>
      </c>
      <c r="RAQ15" s="10"/>
      <c r="RAS15" s="6" t="s">
        <v>1337</v>
      </c>
      <c r="RAT15" s="98" t="s">
        <v>1336</v>
      </c>
      <c r="RAU15" s="10"/>
      <c r="RAW15" s="6" t="s">
        <v>1337</v>
      </c>
      <c r="RAX15" s="98" t="s">
        <v>1336</v>
      </c>
      <c r="RAY15" s="10"/>
      <c r="RBA15" s="6" t="s">
        <v>1337</v>
      </c>
      <c r="RBB15" s="98" t="s">
        <v>1336</v>
      </c>
      <c r="RBC15" s="10"/>
      <c r="RBE15" s="6" t="s">
        <v>1337</v>
      </c>
      <c r="RBF15" s="98" t="s">
        <v>1336</v>
      </c>
      <c r="RBG15" s="10"/>
      <c r="RBI15" s="6" t="s">
        <v>1337</v>
      </c>
      <c r="RBJ15" s="98" t="s">
        <v>1336</v>
      </c>
      <c r="RBK15" s="10"/>
      <c r="RBM15" s="6" t="s">
        <v>1337</v>
      </c>
      <c r="RBN15" s="98" t="s">
        <v>1336</v>
      </c>
      <c r="RBO15" s="10"/>
      <c r="RBQ15" s="6" t="s">
        <v>1337</v>
      </c>
      <c r="RBR15" s="98" t="s">
        <v>1336</v>
      </c>
      <c r="RBS15" s="10"/>
      <c r="RBU15" s="6" t="s">
        <v>1337</v>
      </c>
      <c r="RBV15" s="98" t="s">
        <v>1336</v>
      </c>
      <c r="RBW15" s="10"/>
      <c r="RBY15" s="6" t="s">
        <v>1337</v>
      </c>
      <c r="RBZ15" s="98" t="s">
        <v>1336</v>
      </c>
      <c r="RCA15" s="10"/>
      <c r="RCC15" s="6" t="s">
        <v>1337</v>
      </c>
      <c r="RCD15" s="98" t="s">
        <v>1336</v>
      </c>
      <c r="RCE15" s="10"/>
      <c r="RCG15" s="6" t="s">
        <v>1337</v>
      </c>
      <c r="RCH15" s="98" t="s">
        <v>1336</v>
      </c>
      <c r="RCI15" s="10"/>
      <c r="RCK15" s="6" t="s">
        <v>1337</v>
      </c>
      <c r="RCL15" s="98" t="s">
        <v>1336</v>
      </c>
      <c r="RCM15" s="10"/>
      <c r="RCO15" s="6" t="s">
        <v>1337</v>
      </c>
      <c r="RCP15" s="98" t="s">
        <v>1336</v>
      </c>
      <c r="RCQ15" s="10"/>
      <c r="RCS15" s="6" t="s">
        <v>1337</v>
      </c>
      <c r="RCT15" s="98" t="s">
        <v>1336</v>
      </c>
      <c r="RCU15" s="10"/>
      <c r="RCW15" s="6" t="s">
        <v>1337</v>
      </c>
      <c r="RCX15" s="98" t="s">
        <v>1336</v>
      </c>
      <c r="RCY15" s="10"/>
      <c r="RDA15" s="6" t="s">
        <v>1337</v>
      </c>
      <c r="RDB15" s="98" t="s">
        <v>1336</v>
      </c>
      <c r="RDC15" s="10"/>
      <c r="RDE15" s="6" t="s">
        <v>1337</v>
      </c>
      <c r="RDF15" s="98" t="s">
        <v>1336</v>
      </c>
      <c r="RDG15" s="10"/>
      <c r="RDI15" s="6" t="s">
        <v>1337</v>
      </c>
      <c r="RDJ15" s="98" t="s">
        <v>1336</v>
      </c>
      <c r="RDK15" s="10"/>
      <c r="RDM15" s="6" t="s">
        <v>1337</v>
      </c>
      <c r="RDN15" s="98" t="s">
        <v>1336</v>
      </c>
      <c r="RDO15" s="10"/>
      <c r="RDQ15" s="6" t="s">
        <v>1337</v>
      </c>
      <c r="RDR15" s="98" t="s">
        <v>1336</v>
      </c>
      <c r="RDS15" s="10"/>
      <c r="RDU15" s="6" t="s">
        <v>1337</v>
      </c>
      <c r="RDV15" s="98" t="s">
        <v>1336</v>
      </c>
      <c r="RDW15" s="10"/>
      <c r="RDY15" s="6" t="s">
        <v>1337</v>
      </c>
      <c r="RDZ15" s="98" t="s">
        <v>1336</v>
      </c>
      <c r="REA15" s="10"/>
      <c r="REC15" s="6" t="s">
        <v>1337</v>
      </c>
      <c r="RED15" s="98" t="s">
        <v>1336</v>
      </c>
      <c r="REE15" s="10"/>
      <c r="REG15" s="6" t="s">
        <v>1337</v>
      </c>
      <c r="REH15" s="98" t="s">
        <v>1336</v>
      </c>
      <c r="REI15" s="10"/>
      <c r="REK15" s="6" t="s">
        <v>1337</v>
      </c>
      <c r="REL15" s="98" t="s">
        <v>1336</v>
      </c>
      <c r="REM15" s="10"/>
      <c r="REO15" s="6" t="s">
        <v>1337</v>
      </c>
      <c r="REP15" s="98" t="s">
        <v>1336</v>
      </c>
      <c r="REQ15" s="10"/>
      <c r="RES15" s="6" t="s">
        <v>1337</v>
      </c>
      <c r="RET15" s="98" t="s">
        <v>1336</v>
      </c>
      <c r="REU15" s="10"/>
      <c r="REW15" s="6" t="s">
        <v>1337</v>
      </c>
      <c r="REX15" s="98" t="s">
        <v>1336</v>
      </c>
      <c r="REY15" s="10"/>
      <c r="RFA15" s="6" t="s">
        <v>1337</v>
      </c>
      <c r="RFB15" s="98" t="s">
        <v>1336</v>
      </c>
      <c r="RFC15" s="10"/>
      <c r="RFE15" s="6" t="s">
        <v>1337</v>
      </c>
      <c r="RFF15" s="98" t="s">
        <v>1336</v>
      </c>
      <c r="RFG15" s="10"/>
      <c r="RFI15" s="6" t="s">
        <v>1337</v>
      </c>
      <c r="RFJ15" s="98" t="s">
        <v>1336</v>
      </c>
      <c r="RFK15" s="10"/>
      <c r="RFM15" s="6" t="s">
        <v>1337</v>
      </c>
      <c r="RFN15" s="98" t="s">
        <v>1336</v>
      </c>
      <c r="RFO15" s="10"/>
      <c r="RFQ15" s="6" t="s">
        <v>1337</v>
      </c>
      <c r="RFR15" s="98" t="s">
        <v>1336</v>
      </c>
      <c r="RFS15" s="10"/>
      <c r="RFU15" s="6" t="s">
        <v>1337</v>
      </c>
      <c r="RFV15" s="98" t="s">
        <v>1336</v>
      </c>
      <c r="RFW15" s="10"/>
      <c r="RFY15" s="6" t="s">
        <v>1337</v>
      </c>
      <c r="RFZ15" s="98" t="s">
        <v>1336</v>
      </c>
      <c r="RGA15" s="10"/>
      <c r="RGC15" s="6" t="s">
        <v>1337</v>
      </c>
      <c r="RGD15" s="98" t="s">
        <v>1336</v>
      </c>
      <c r="RGE15" s="10"/>
      <c r="RGG15" s="6" t="s">
        <v>1337</v>
      </c>
      <c r="RGH15" s="98" t="s">
        <v>1336</v>
      </c>
      <c r="RGI15" s="10"/>
      <c r="RGK15" s="6" t="s">
        <v>1337</v>
      </c>
      <c r="RGL15" s="98" t="s">
        <v>1336</v>
      </c>
      <c r="RGM15" s="10"/>
      <c r="RGO15" s="6" t="s">
        <v>1337</v>
      </c>
      <c r="RGP15" s="98" t="s">
        <v>1336</v>
      </c>
      <c r="RGQ15" s="10"/>
      <c r="RGS15" s="6" t="s">
        <v>1337</v>
      </c>
      <c r="RGT15" s="98" t="s">
        <v>1336</v>
      </c>
      <c r="RGU15" s="10"/>
      <c r="RGW15" s="6" t="s">
        <v>1337</v>
      </c>
      <c r="RGX15" s="98" t="s">
        <v>1336</v>
      </c>
      <c r="RGY15" s="10"/>
      <c r="RHA15" s="6" t="s">
        <v>1337</v>
      </c>
      <c r="RHB15" s="98" t="s">
        <v>1336</v>
      </c>
      <c r="RHC15" s="10"/>
      <c r="RHE15" s="6" t="s">
        <v>1337</v>
      </c>
      <c r="RHF15" s="98" t="s">
        <v>1336</v>
      </c>
      <c r="RHG15" s="10"/>
      <c r="RHI15" s="6" t="s">
        <v>1337</v>
      </c>
      <c r="RHJ15" s="98" t="s">
        <v>1336</v>
      </c>
      <c r="RHK15" s="10"/>
      <c r="RHM15" s="6" t="s">
        <v>1337</v>
      </c>
      <c r="RHN15" s="98" t="s">
        <v>1336</v>
      </c>
      <c r="RHO15" s="10"/>
      <c r="RHQ15" s="6" t="s">
        <v>1337</v>
      </c>
      <c r="RHR15" s="98" t="s">
        <v>1336</v>
      </c>
      <c r="RHS15" s="10"/>
      <c r="RHU15" s="6" t="s">
        <v>1337</v>
      </c>
      <c r="RHV15" s="98" t="s">
        <v>1336</v>
      </c>
      <c r="RHW15" s="10"/>
      <c r="RHY15" s="6" t="s">
        <v>1337</v>
      </c>
      <c r="RHZ15" s="98" t="s">
        <v>1336</v>
      </c>
      <c r="RIA15" s="10"/>
      <c r="RIC15" s="6" t="s">
        <v>1337</v>
      </c>
      <c r="RID15" s="98" t="s">
        <v>1336</v>
      </c>
      <c r="RIE15" s="10"/>
      <c r="RIG15" s="6" t="s">
        <v>1337</v>
      </c>
      <c r="RIH15" s="98" t="s">
        <v>1336</v>
      </c>
      <c r="RII15" s="10"/>
      <c r="RIK15" s="6" t="s">
        <v>1337</v>
      </c>
      <c r="RIL15" s="98" t="s">
        <v>1336</v>
      </c>
      <c r="RIM15" s="10"/>
      <c r="RIO15" s="6" t="s">
        <v>1337</v>
      </c>
      <c r="RIP15" s="98" t="s">
        <v>1336</v>
      </c>
      <c r="RIQ15" s="10"/>
      <c r="RIS15" s="6" t="s">
        <v>1337</v>
      </c>
      <c r="RIT15" s="98" t="s">
        <v>1336</v>
      </c>
      <c r="RIU15" s="10"/>
      <c r="RIW15" s="6" t="s">
        <v>1337</v>
      </c>
      <c r="RIX15" s="98" t="s">
        <v>1336</v>
      </c>
      <c r="RIY15" s="10"/>
      <c r="RJA15" s="6" t="s">
        <v>1337</v>
      </c>
      <c r="RJB15" s="98" t="s">
        <v>1336</v>
      </c>
      <c r="RJC15" s="10"/>
      <c r="RJE15" s="6" t="s">
        <v>1337</v>
      </c>
      <c r="RJF15" s="98" t="s">
        <v>1336</v>
      </c>
      <c r="RJG15" s="10"/>
      <c r="RJI15" s="6" t="s">
        <v>1337</v>
      </c>
      <c r="RJJ15" s="98" t="s">
        <v>1336</v>
      </c>
      <c r="RJK15" s="10"/>
      <c r="RJM15" s="6" t="s">
        <v>1337</v>
      </c>
      <c r="RJN15" s="98" t="s">
        <v>1336</v>
      </c>
      <c r="RJO15" s="10"/>
      <c r="RJQ15" s="6" t="s">
        <v>1337</v>
      </c>
      <c r="RJR15" s="98" t="s">
        <v>1336</v>
      </c>
      <c r="RJS15" s="10"/>
      <c r="RJU15" s="6" t="s">
        <v>1337</v>
      </c>
      <c r="RJV15" s="98" t="s">
        <v>1336</v>
      </c>
      <c r="RJW15" s="10"/>
      <c r="RJY15" s="6" t="s">
        <v>1337</v>
      </c>
      <c r="RJZ15" s="98" t="s">
        <v>1336</v>
      </c>
      <c r="RKA15" s="10"/>
      <c r="RKC15" s="6" t="s">
        <v>1337</v>
      </c>
      <c r="RKD15" s="98" t="s">
        <v>1336</v>
      </c>
      <c r="RKE15" s="10"/>
      <c r="RKG15" s="6" t="s">
        <v>1337</v>
      </c>
      <c r="RKH15" s="98" t="s">
        <v>1336</v>
      </c>
      <c r="RKI15" s="10"/>
      <c r="RKK15" s="6" t="s">
        <v>1337</v>
      </c>
      <c r="RKL15" s="98" t="s">
        <v>1336</v>
      </c>
      <c r="RKM15" s="10"/>
      <c r="RKO15" s="6" t="s">
        <v>1337</v>
      </c>
      <c r="RKP15" s="98" t="s">
        <v>1336</v>
      </c>
      <c r="RKQ15" s="10"/>
      <c r="RKS15" s="6" t="s">
        <v>1337</v>
      </c>
      <c r="RKT15" s="98" t="s">
        <v>1336</v>
      </c>
      <c r="RKU15" s="10"/>
      <c r="RKW15" s="6" t="s">
        <v>1337</v>
      </c>
      <c r="RKX15" s="98" t="s">
        <v>1336</v>
      </c>
      <c r="RKY15" s="10"/>
      <c r="RLA15" s="6" t="s">
        <v>1337</v>
      </c>
      <c r="RLB15" s="98" t="s">
        <v>1336</v>
      </c>
      <c r="RLC15" s="10"/>
      <c r="RLE15" s="6" t="s">
        <v>1337</v>
      </c>
      <c r="RLF15" s="98" t="s">
        <v>1336</v>
      </c>
      <c r="RLG15" s="10"/>
      <c r="RLI15" s="6" t="s">
        <v>1337</v>
      </c>
      <c r="RLJ15" s="98" t="s">
        <v>1336</v>
      </c>
      <c r="RLK15" s="10"/>
      <c r="RLM15" s="6" t="s">
        <v>1337</v>
      </c>
      <c r="RLN15" s="98" t="s">
        <v>1336</v>
      </c>
      <c r="RLO15" s="10"/>
      <c r="RLQ15" s="6" t="s">
        <v>1337</v>
      </c>
      <c r="RLR15" s="98" t="s">
        <v>1336</v>
      </c>
      <c r="RLS15" s="10"/>
      <c r="RLU15" s="6" t="s">
        <v>1337</v>
      </c>
      <c r="RLV15" s="98" t="s">
        <v>1336</v>
      </c>
      <c r="RLW15" s="10"/>
      <c r="RLY15" s="6" t="s">
        <v>1337</v>
      </c>
      <c r="RLZ15" s="98" t="s">
        <v>1336</v>
      </c>
      <c r="RMA15" s="10"/>
      <c r="RMC15" s="6" t="s">
        <v>1337</v>
      </c>
      <c r="RMD15" s="98" t="s">
        <v>1336</v>
      </c>
      <c r="RME15" s="10"/>
      <c r="RMG15" s="6" t="s">
        <v>1337</v>
      </c>
      <c r="RMH15" s="98" t="s">
        <v>1336</v>
      </c>
      <c r="RMI15" s="10"/>
      <c r="RMK15" s="6" t="s">
        <v>1337</v>
      </c>
      <c r="RML15" s="98" t="s">
        <v>1336</v>
      </c>
      <c r="RMM15" s="10"/>
      <c r="RMO15" s="6" t="s">
        <v>1337</v>
      </c>
      <c r="RMP15" s="98" t="s">
        <v>1336</v>
      </c>
      <c r="RMQ15" s="10"/>
      <c r="RMS15" s="6" t="s">
        <v>1337</v>
      </c>
      <c r="RMT15" s="98" t="s">
        <v>1336</v>
      </c>
      <c r="RMU15" s="10"/>
      <c r="RMW15" s="6" t="s">
        <v>1337</v>
      </c>
      <c r="RMX15" s="98" t="s">
        <v>1336</v>
      </c>
      <c r="RMY15" s="10"/>
      <c r="RNA15" s="6" t="s">
        <v>1337</v>
      </c>
      <c r="RNB15" s="98" t="s">
        <v>1336</v>
      </c>
      <c r="RNC15" s="10"/>
      <c r="RNE15" s="6" t="s">
        <v>1337</v>
      </c>
      <c r="RNF15" s="98" t="s">
        <v>1336</v>
      </c>
      <c r="RNG15" s="10"/>
      <c r="RNI15" s="6" t="s">
        <v>1337</v>
      </c>
      <c r="RNJ15" s="98" t="s">
        <v>1336</v>
      </c>
      <c r="RNK15" s="10"/>
      <c r="RNM15" s="6" t="s">
        <v>1337</v>
      </c>
      <c r="RNN15" s="98" t="s">
        <v>1336</v>
      </c>
      <c r="RNO15" s="10"/>
      <c r="RNQ15" s="6" t="s">
        <v>1337</v>
      </c>
      <c r="RNR15" s="98" t="s">
        <v>1336</v>
      </c>
      <c r="RNS15" s="10"/>
      <c r="RNU15" s="6" t="s">
        <v>1337</v>
      </c>
      <c r="RNV15" s="98" t="s">
        <v>1336</v>
      </c>
      <c r="RNW15" s="10"/>
      <c r="RNY15" s="6" t="s">
        <v>1337</v>
      </c>
      <c r="RNZ15" s="98" t="s">
        <v>1336</v>
      </c>
      <c r="ROA15" s="10"/>
      <c r="ROC15" s="6" t="s">
        <v>1337</v>
      </c>
      <c r="ROD15" s="98" t="s">
        <v>1336</v>
      </c>
      <c r="ROE15" s="10"/>
      <c r="ROG15" s="6" t="s">
        <v>1337</v>
      </c>
      <c r="ROH15" s="98" t="s">
        <v>1336</v>
      </c>
      <c r="ROI15" s="10"/>
      <c r="ROK15" s="6" t="s">
        <v>1337</v>
      </c>
      <c r="ROL15" s="98" t="s">
        <v>1336</v>
      </c>
      <c r="ROM15" s="10"/>
      <c r="ROO15" s="6" t="s">
        <v>1337</v>
      </c>
      <c r="ROP15" s="98" t="s">
        <v>1336</v>
      </c>
      <c r="ROQ15" s="10"/>
      <c r="ROS15" s="6" t="s">
        <v>1337</v>
      </c>
      <c r="ROT15" s="98" t="s">
        <v>1336</v>
      </c>
      <c r="ROU15" s="10"/>
      <c r="ROW15" s="6" t="s">
        <v>1337</v>
      </c>
      <c r="ROX15" s="98" t="s">
        <v>1336</v>
      </c>
      <c r="ROY15" s="10"/>
      <c r="RPA15" s="6" t="s">
        <v>1337</v>
      </c>
      <c r="RPB15" s="98" t="s">
        <v>1336</v>
      </c>
      <c r="RPC15" s="10"/>
      <c r="RPE15" s="6" t="s">
        <v>1337</v>
      </c>
      <c r="RPF15" s="98" t="s">
        <v>1336</v>
      </c>
      <c r="RPG15" s="10"/>
      <c r="RPI15" s="6" t="s">
        <v>1337</v>
      </c>
      <c r="RPJ15" s="98" t="s">
        <v>1336</v>
      </c>
      <c r="RPK15" s="10"/>
      <c r="RPM15" s="6" t="s">
        <v>1337</v>
      </c>
      <c r="RPN15" s="98" t="s">
        <v>1336</v>
      </c>
      <c r="RPO15" s="10"/>
      <c r="RPQ15" s="6" t="s">
        <v>1337</v>
      </c>
      <c r="RPR15" s="98" t="s">
        <v>1336</v>
      </c>
      <c r="RPS15" s="10"/>
      <c r="RPU15" s="6" t="s">
        <v>1337</v>
      </c>
      <c r="RPV15" s="98" t="s">
        <v>1336</v>
      </c>
      <c r="RPW15" s="10"/>
      <c r="RPY15" s="6" t="s">
        <v>1337</v>
      </c>
      <c r="RPZ15" s="98" t="s">
        <v>1336</v>
      </c>
      <c r="RQA15" s="10"/>
      <c r="RQC15" s="6" t="s">
        <v>1337</v>
      </c>
      <c r="RQD15" s="98" t="s">
        <v>1336</v>
      </c>
      <c r="RQE15" s="10"/>
      <c r="RQG15" s="6" t="s">
        <v>1337</v>
      </c>
      <c r="RQH15" s="98" t="s">
        <v>1336</v>
      </c>
      <c r="RQI15" s="10"/>
      <c r="RQK15" s="6" t="s">
        <v>1337</v>
      </c>
      <c r="RQL15" s="98" t="s">
        <v>1336</v>
      </c>
      <c r="RQM15" s="10"/>
      <c r="RQO15" s="6" t="s">
        <v>1337</v>
      </c>
      <c r="RQP15" s="98" t="s">
        <v>1336</v>
      </c>
      <c r="RQQ15" s="10"/>
      <c r="RQS15" s="6" t="s">
        <v>1337</v>
      </c>
      <c r="RQT15" s="98" t="s">
        <v>1336</v>
      </c>
      <c r="RQU15" s="10"/>
      <c r="RQW15" s="6" t="s">
        <v>1337</v>
      </c>
      <c r="RQX15" s="98" t="s">
        <v>1336</v>
      </c>
      <c r="RQY15" s="10"/>
      <c r="RRA15" s="6" t="s">
        <v>1337</v>
      </c>
      <c r="RRB15" s="98" t="s">
        <v>1336</v>
      </c>
      <c r="RRC15" s="10"/>
      <c r="RRE15" s="6" t="s">
        <v>1337</v>
      </c>
      <c r="RRF15" s="98" t="s">
        <v>1336</v>
      </c>
      <c r="RRG15" s="10"/>
      <c r="RRI15" s="6" t="s">
        <v>1337</v>
      </c>
      <c r="RRJ15" s="98" t="s">
        <v>1336</v>
      </c>
      <c r="RRK15" s="10"/>
      <c r="RRM15" s="6" t="s">
        <v>1337</v>
      </c>
      <c r="RRN15" s="98" t="s">
        <v>1336</v>
      </c>
      <c r="RRO15" s="10"/>
      <c r="RRQ15" s="6" t="s">
        <v>1337</v>
      </c>
      <c r="RRR15" s="98" t="s">
        <v>1336</v>
      </c>
      <c r="RRS15" s="10"/>
      <c r="RRU15" s="6" t="s">
        <v>1337</v>
      </c>
      <c r="RRV15" s="98" t="s">
        <v>1336</v>
      </c>
      <c r="RRW15" s="10"/>
      <c r="RRY15" s="6" t="s">
        <v>1337</v>
      </c>
      <c r="RRZ15" s="98" t="s">
        <v>1336</v>
      </c>
      <c r="RSA15" s="10"/>
      <c r="RSC15" s="6" t="s">
        <v>1337</v>
      </c>
      <c r="RSD15" s="98" t="s">
        <v>1336</v>
      </c>
      <c r="RSE15" s="10"/>
      <c r="RSG15" s="6" t="s">
        <v>1337</v>
      </c>
      <c r="RSH15" s="98" t="s">
        <v>1336</v>
      </c>
      <c r="RSI15" s="10"/>
      <c r="RSK15" s="6" t="s">
        <v>1337</v>
      </c>
      <c r="RSL15" s="98" t="s">
        <v>1336</v>
      </c>
      <c r="RSM15" s="10"/>
      <c r="RSO15" s="6" t="s">
        <v>1337</v>
      </c>
      <c r="RSP15" s="98" t="s">
        <v>1336</v>
      </c>
      <c r="RSQ15" s="10"/>
      <c r="RSS15" s="6" t="s">
        <v>1337</v>
      </c>
      <c r="RST15" s="98" t="s">
        <v>1336</v>
      </c>
      <c r="RSU15" s="10"/>
      <c r="RSW15" s="6" t="s">
        <v>1337</v>
      </c>
      <c r="RSX15" s="98" t="s">
        <v>1336</v>
      </c>
      <c r="RSY15" s="10"/>
      <c r="RTA15" s="6" t="s">
        <v>1337</v>
      </c>
      <c r="RTB15" s="98" t="s">
        <v>1336</v>
      </c>
      <c r="RTC15" s="10"/>
      <c r="RTE15" s="6" t="s">
        <v>1337</v>
      </c>
      <c r="RTF15" s="98" t="s">
        <v>1336</v>
      </c>
      <c r="RTG15" s="10"/>
      <c r="RTI15" s="6" t="s">
        <v>1337</v>
      </c>
      <c r="RTJ15" s="98" t="s">
        <v>1336</v>
      </c>
      <c r="RTK15" s="10"/>
      <c r="RTM15" s="6" t="s">
        <v>1337</v>
      </c>
      <c r="RTN15" s="98" t="s">
        <v>1336</v>
      </c>
      <c r="RTO15" s="10"/>
      <c r="RTQ15" s="6" t="s">
        <v>1337</v>
      </c>
      <c r="RTR15" s="98" t="s">
        <v>1336</v>
      </c>
      <c r="RTS15" s="10"/>
      <c r="RTU15" s="6" t="s">
        <v>1337</v>
      </c>
      <c r="RTV15" s="98" t="s">
        <v>1336</v>
      </c>
      <c r="RTW15" s="10"/>
      <c r="RTY15" s="6" t="s">
        <v>1337</v>
      </c>
      <c r="RTZ15" s="98" t="s">
        <v>1336</v>
      </c>
      <c r="RUA15" s="10"/>
      <c r="RUC15" s="6" t="s">
        <v>1337</v>
      </c>
      <c r="RUD15" s="98" t="s">
        <v>1336</v>
      </c>
      <c r="RUE15" s="10"/>
      <c r="RUG15" s="6" t="s">
        <v>1337</v>
      </c>
      <c r="RUH15" s="98" t="s">
        <v>1336</v>
      </c>
      <c r="RUI15" s="10"/>
      <c r="RUK15" s="6" t="s">
        <v>1337</v>
      </c>
      <c r="RUL15" s="98" t="s">
        <v>1336</v>
      </c>
      <c r="RUM15" s="10"/>
      <c r="RUO15" s="6" t="s">
        <v>1337</v>
      </c>
      <c r="RUP15" s="98" t="s">
        <v>1336</v>
      </c>
      <c r="RUQ15" s="10"/>
      <c r="RUS15" s="6" t="s">
        <v>1337</v>
      </c>
      <c r="RUT15" s="98" t="s">
        <v>1336</v>
      </c>
      <c r="RUU15" s="10"/>
      <c r="RUW15" s="6" t="s">
        <v>1337</v>
      </c>
      <c r="RUX15" s="98" t="s">
        <v>1336</v>
      </c>
      <c r="RUY15" s="10"/>
      <c r="RVA15" s="6" t="s">
        <v>1337</v>
      </c>
      <c r="RVB15" s="98" t="s">
        <v>1336</v>
      </c>
      <c r="RVC15" s="10"/>
      <c r="RVE15" s="6" t="s">
        <v>1337</v>
      </c>
      <c r="RVF15" s="98" t="s">
        <v>1336</v>
      </c>
      <c r="RVG15" s="10"/>
      <c r="RVI15" s="6" t="s">
        <v>1337</v>
      </c>
      <c r="RVJ15" s="98" t="s">
        <v>1336</v>
      </c>
      <c r="RVK15" s="10"/>
      <c r="RVM15" s="6" t="s">
        <v>1337</v>
      </c>
      <c r="RVN15" s="98" t="s">
        <v>1336</v>
      </c>
      <c r="RVO15" s="10"/>
      <c r="RVQ15" s="6" t="s">
        <v>1337</v>
      </c>
      <c r="RVR15" s="98" t="s">
        <v>1336</v>
      </c>
      <c r="RVS15" s="10"/>
      <c r="RVU15" s="6" t="s">
        <v>1337</v>
      </c>
      <c r="RVV15" s="98" t="s">
        <v>1336</v>
      </c>
      <c r="RVW15" s="10"/>
      <c r="RVY15" s="6" t="s">
        <v>1337</v>
      </c>
      <c r="RVZ15" s="98" t="s">
        <v>1336</v>
      </c>
      <c r="RWA15" s="10"/>
      <c r="RWC15" s="6" t="s">
        <v>1337</v>
      </c>
      <c r="RWD15" s="98" t="s">
        <v>1336</v>
      </c>
      <c r="RWE15" s="10"/>
      <c r="RWG15" s="6" t="s">
        <v>1337</v>
      </c>
      <c r="RWH15" s="98" t="s">
        <v>1336</v>
      </c>
      <c r="RWI15" s="10"/>
      <c r="RWK15" s="6" t="s">
        <v>1337</v>
      </c>
      <c r="RWL15" s="98" t="s">
        <v>1336</v>
      </c>
      <c r="RWM15" s="10"/>
      <c r="RWO15" s="6" t="s">
        <v>1337</v>
      </c>
      <c r="RWP15" s="98" t="s">
        <v>1336</v>
      </c>
      <c r="RWQ15" s="10"/>
      <c r="RWS15" s="6" t="s">
        <v>1337</v>
      </c>
      <c r="RWT15" s="98" t="s">
        <v>1336</v>
      </c>
      <c r="RWU15" s="10"/>
      <c r="RWW15" s="6" t="s">
        <v>1337</v>
      </c>
      <c r="RWX15" s="98" t="s">
        <v>1336</v>
      </c>
      <c r="RWY15" s="10"/>
      <c r="RXA15" s="6" t="s">
        <v>1337</v>
      </c>
      <c r="RXB15" s="98" t="s">
        <v>1336</v>
      </c>
      <c r="RXC15" s="10"/>
      <c r="RXE15" s="6" t="s">
        <v>1337</v>
      </c>
      <c r="RXF15" s="98" t="s">
        <v>1336</v>
      </c>
      <c r="RXG15" s="10"/>
      <c r="RXI15" s="6" t="s">
        <v>1337</v>
      </c>
      <c r="RXJ15" s="98" t="s">
        <v>1336</v>
      </c>
      <c r="RXK15" s="10"/>
      <c r="RXM15" s="6" t="s">
        <v>1337</v>
      </c>
      <c r="RXN15" s="98" t="s">
        <v>1336</v>
      </c>
      <c r="RXO15" s="10"/>
      <c r="RXQ15" s="6" t="s">
        <v>1337</v>
      </c>
      <c r="RXR15" s="98" t="s">
        <v>1336</v>
      </c>
      <c r="RXS15" s="10"/>
      <c r="RXU15" s="6" t="s">
        <v>1337</v>
      </c>
      <c r="RXV15" s="98" t="s">
        <v>1336</v>
      </c>
      <c r="RXW15" s="10"/>
      <c r="RXY15" s="6" t="s">
        <v>1337</v>
      </c>
      <c r="RXZ15" s="98" t="s">
        <v>1336</v>
      </c>
      <c r="RYA15" s="10"/>
      <c r="RYC15" s="6" t="s">
        <v>1337</v>
      </c>
      <c r="RYD15" s="98" t="s">
        <v>1336</v>
      </c>
      <c r="RYE15" s="10"/>
      <c r="RYG15" s="6" t="s">
        <v>1337</v>
      </c>
      <c r="RYH15" s="98" t="s">
        <v>1336</v>
      </c>
      <c r="RYI15" s="10"/>
      <c r="RYK15" s="6" t="s">
        <v>1337</v>
      </c>
      <c r="RYL15" s="98" t="s">
        <v>1336</v>
      </c>
      <c r="RYM15" s="10"/>
      <c r="RYO15" s="6" t="s">
        <v>1337</v>
      </c>
      <c r="RYP15" s="98" t="s">
        <v>1336</v>
      </c>
      <c r="RYQ15" s="10"/>
      <c r="RYS15" s="6" t="s">
        <v>1337</v>
      </c>
      <c r="RYT15" s="98" t="s">
        <v>1336</v>
      </c>
      <c r="RYU15" s="10"/>
      <c r="RYW15" s="6" t="s">
        <v>1337</v>
      </c>
      <c r="RYX15" s="98" t="s">
        <v>1336</v>
      </c>
      <c r="RYY15" s="10"/>
      <c r="RZA15" s="6" t="s">
        <v>1337</v>
      </c>
      <c r="RZB15" s="98" t="s">
        <v>1336</v>
      </c>
      <c r="RZC15" s="10"/>
      <c r="RZE15" s="6" t="s">
        <v>1337</v>
      </c>
      <c r="RZF15" s="98" t="s">
        <v>1336</v>
      </c>
      <c r="RZG15" s="10"/>
      <c r="RZI15" s="6" t="s">
        <v>1337</v>
      </c>
      <c r="RZJ15" s="98" t="s">
        <v>1336</v>
      </c>
      <c r="RZK15" s="10"/>
      <c r="RZM15" s="6" t="s">
        <v>1337</v>
      </c>
      <c r="RZN15" s="98" t="s">
        <v>1336</v>
      </c>
      <c r="RZO15" s="10"/>
      <c r="RZQ15" s="6" t="s">
        <v>1337</v>
      </c>
      <c r="RZR15" s="98" t="s">
        <v>1336</v>
      </c>
      <c r="RZS15" s="10"/>
      <c r="RZU15" s="6" t="s">
        <v>1337</v>
      </c>
      <c r="RZV15" s="98" t="s">
        <v>1336</v>
      </c>
      <c r="RZW15" s="10"/>
      <c r="RZY15" s="6" t="s">
        <v>1337</v>
      </c>
      <c r="RZZ15" s="98" t="s">
        <v>1336</v>
      </c>
      <c r="SAA15" s="10"/>
      <c r="SAC15" s="6" t="s">
        <v>1337</v>
      </c>
      <c r="SAD15" s="98" t="s">
        <v>1336</v>
      </c>
      <c r="SAE15" s="10"/>
      <c r="SAG15" s="6" t="s">
        <v>1337</v>
      </c>
      <c r="SAH15" s="98" t="s">
        <v>1336</v>
      </c>
      <c r="SAI15" s="10"/>
      <c r="SAK15" s="6" t="s">
        <v>1337</v>
      </c>
      <c r="SAL15" s="98" t="s">
        <v>1336</v>
      </c>
      <c r="SAM15" s="10"/>
      <c r="SAO15" s="6" t="s">
        <v>1337</v>
      </c>
      <c r="SAP15" s="98" t="s">
        <v>1336</v>
      </c>
      <c r="SAQ15" s="10"/>
      <c r="SAS15" s="6" t="s">
        <v>1337</v>
      </c>
      <c r="SAT15" s="98" t="s">
        <v>1336</v>
      </c>
      <c r="SAU15" s="10"/>
      <c r="SAW15" s="6" t="s">
        <v>1337</v>
      </c>
      <c r="SAX15" s="98" t="s">
        <v>1336</v>
      </c>
      <c r="SAY15" s="10"/>
      <c r="SBA15" s="6" t="s">
        <v>1337</v>
      </c>
      <c r="SBB15" s="98" t="s">
        <v>1336</v>
      </c>
      <c r="SBC15" s="10"/>
      <c r="SBE15" s="6" t="s">
        <v>1337</v>
      </c>
      <c r="SBF15" s="98" t="s">
        <v>1336</v>
      </c>
      <c r="SBG15" s="10"/>
      <c r="SBI15" s="6" t="s">
        <v>1337</v>
      </c>
      <c r="SBJ15" s="98" t="s">
        <v>1336</v>
      </c>
      <c r="SBK15" s="10"/>
      <c r="SBM15" s="6" t="s">
        <v>1337</v>
      </c>
      <c r="SBN15" s="98" t="s">
        <v>1336</v>
      </c>
      <c r="SBO15" s="10"/>
      <c r="SBQ15" s="6" t="s">
        <v>1337</v>
      </c>
      <c r="SBR15" s="98" t="s">
        <v>1336</v>
      </c>
      <c r="SBS15" s="10"/>
      <c r="SBU15" s="6" t="s">
        <v>1337</v>
      </c>
      <c r="SBV15" s="98" t="s">
        <v>1336</v>
      </c>
      <c r="SBW15" s="10"/>
      <c r="SBY15" s="6" t="s">
        <v>1337</v>
      </c>
      <c r="SBZ15" s="98" t="s">
        <v>1336</v>
      </c>
      <c r="SCA15" s="10"/>
      <c r="SCC15" s="6" t="s">
        <v>1337</v>
      </c>
      <c r="SCD15" s="98" t="s">
        <v>1336</v>
      </c>
      <c r="SCE15" s="10"/>
      <c r="SCG15" s="6" t="s">
        <v>1337</v>
      </c>
      <c r="SCH15" s="98" t="s">
        <v>1336</v>
      </c>
      <c r="SCI15" s="10"/>
      <c r="SCK15" s="6" t="s">
        <v>1337</v>
      </c>
      <c r="SCL15" s="98" t="s">
        <v>1336</v>
      </c>
      <c r="SCM15" s="10"/>
      <c r="SCO15" s="6" t="s">
        <v>1337</v>
      </c>
      <c r="SCP15" s="98" t="s">
        <v>1336</v>
      </c>
      <c r="SCQ15" s="10"/>
      <c r="SCS15" s="6" t="s">
        <v>1337</v>
      </c>
      <c r="SCT15" s="98" t="s">
        <v>1336</v>
      </c>
      <c r="SCU15" s="10"/>
      <c r="SCW15" s="6" t="s">
        <v>1337</v>
      </c>
      <c r="SCX15" s="98" t="s">
        <v>1336</v>
      </c>
      <c r="SCY15" s="10"/>
      <c r="SDA15" s="6" t="s">
        <v>1337</v>
      </c>
      <c r="SDB15" s="98" t="s">
        <v>1336</v>
      </c>
      <c r="SDC15" s="10"/>
      <c r="SDE15" s="6" t="s">
        <v>1337</v>
      </c>
      <c r="SDF15" s="98" t="s">
        <v>1336</v>
      </c>
      <c r="SDG15" s="10"/>
      <c r="SDI15" s="6" t="s">
        <v>1337</v>
      </c>
      <c r="SDJ15" s="98" t="s">
        <v>1336</v>
      </c>
      <c r="SDK15" s="10"/>
      <c r="SDM15" s="6" t="s">
        <v>1337</v>
      </c>
      <c r="SDN15" s="98" t="s">
        <v>1336</v>
      </c>
      <c r="SDO15" s="10"/>
      <c r="SDQ15" s="6" t="s">
        <v>1337</v>
      </c>
      <c r="SDR15" s="98" t="s">
        <v>1336</v>
      </c>
      <c r="SDS15" s="10"/>
      <c r="SDU15" s="6" t="s">
        <v>1337</v>
      </c>
      <c r="SDV15" s="98" t="s">
        <v>1336</v>
      </c>
      <c r="SDW15" s="10"/>
      <c r="SDY15" s="6" t="s">
        <v>1337</v>
      </c>
      <c r="SDZ15" s="98" t="s">
        <v>1336</v>
      </c>
      <c r="SEA15" s="10"/>
      <c r="SEC15" s="6" t="s">
        <v>1337</v>
      </c>
      <c r="SED15" s="98" t="s">
        <v>1336</v>
      </c>
      <c r="SEE15" s="10"/>
      <c r="SEG15" s="6" t="s">
        <v>1337</v>
      </c>
      <c r="SEH15" s="98" t="s">
        <v>1336</v>
      </c>
      <c r="SEI15" s="10"/>
      <c r="SEK15" s="6" t="s">
        <v>1337</v>
      </c>
      <c r="SEL15" s="98" t="s">
        <v>1336</v>
      </c>
      <c r="SEM15" s="10"/>
      <c r="SEO15" s="6" t="s">
        <v>1337</v>
      </c>
      <c r="SEP15" s="98" t="s">
        <v>1336</v>
      </c>
      <c r="SEQ15" s="10"/>
      <c r="SES15" s="6" t="s">
        <v>1337</v>
      </c>
      <c r="SET15" s="98" t="s">
        <v>1336</v>
      </c>
      <c r="SEU15" s="10"/>
      <c r="SEW15" s="6" t="s">
        <v>1337</v>
      </c>
      <c r="SEX15" s="98" t="s">
        <v>1336</v>
      </c>
      <c r="SEY15" s="10"/>
      <c r="SFA15" s="6" t="s">
        <v>1337</v>
      </c>
      <c r="SFB15" s="98" t="s">
        <v>1336</v>
      </c>
      <c r="SFC15" s="10"/>
      <c r="SFE15" s="6" t="s">
        <v>1337</v>
      </c>
      <c r="SFF15" s="98" t="s">
        <v>1336</v>
      </c>
      <c r="SFG15" s="10"/>
      <c r="SFI15" s="6" t="s">
        <v>1337</v>
      </c>
      <c r="SFJ15" s="98" t="s">
        <v>1336</v>
      </c>
      <c r="SFK15" s="10"/>
      <c r="SFM15" s="6" t="s">
        <v>1337</v>
      </c>
      <c r="SFN15" s="98" t="s">
        <v>1336</v>
      </c>
      <c r="SFO15" s="10"/>
      <c r="SFQ15" s="6" t="s">
        <v>1337</v>
      </c>
      <c r="SFR15" s="98" t="s">
        <v>1336</v>
      </c>
      <c r="SFS15" s="10"/>
      <c r="SFU15" s="6" t="s">
        <v>1337</v>
      </c>
      <c r="SFV15" s="98" t="s">
        <v>1336</v>
      </c>
      <c r="SFW15" s="10"/>
      <c r="SFY15" s="6" t="s">
        <v>1337</v>
      </c>
      <c r="SFZ15" s="98" t="s">
        <v>1336</v>
      </c>
      <c r="SGA15" s="10"/>
      <c r="SGC15" s="6" t="s">
        <v>1337</v>
      </c>
      <c r="SGD15" s="98" t="s">
        <v>1336</v>
      </c>
      <c r="SGE15" s="10"/>
      <c r="SGG15" s="6" t="s">
        <v>1337</v>
      </c>
      <c r="SGH15" s="98" t="s">
        <v>1336</v>
      </c>
      <c r="SGI15" s="10"/>
      <c r="SGK15" s="6" t="s">
        <v>1337</v>
      </c>
      <c r="SGL15" s="98" t="s">
        <v>1336</v>
      </c>
      <c r="SGM15" s="10"/>
      <c r="SGO15" s="6" t="s">
        <v>1337</v>
      </c>
      <c r="SGP15" s="98" t="s">
        <v>1336</v>
      </c>
      <c r="SGQ15" s="10"/>
      <c r="SGS15" s="6" t="s">
        <v>1337</v>
      </c>
      <c r="SGT15" s="98" t="s">
        <v>1336</v>
      </c>
      <c r="SGU15" s="10"/>
      <c r="SGW15" s="6" t="s">
        <v>1337</v>
      </c>
      <c r="SGX15" s="98" t="s">
        <v>1336</v>
      </c>
      <c r="SGY15" s="10"/>
      <c r="SHA15" s="6" t="s">
        <v>1337</v>
      </c>
      <c r="SHB15" s="98" t="s">
        <v>1336</v>
      </c>
      <c r="SHC15" s="10"/>
      <c r="SHE15" s="6" t="s">
        <v>1337</v>
      </c>
      <c r="SHF15" s="98" t="s">
        <v>1336</v>
      </c>
      <c r="SHG15" s="10"/>
      <c r="SHI15" s="6" t="s">
        <v>1337</v>
      </c>
      <c r="SHJ15" s="98" t="s">
        <v>1336</v>
      </c>
      <c r="SHK15" s="10"/>
      <c r="SHM15" s="6" t="s">
        <v>1337</v>
      </c>
      <c r="SHN15" s="98" t="s">
        <v>1336</v>
      </c>
      <c r="SHO15" s="10"/>
      <c r="SHQ15" s="6" t="s">
        <v>1337</v>
      </c>
      <c r="SHR15" s="98" t="s">
        <v>1336</v>
      </c>
      <c r="SHS15" s="10"/>
      <c r="SHU15" s="6" t="s">
        <v>1337</v>
      </c>
      <c r="SHV15" s="98" t="s">
        <v>1336</v>
      </c>
      <c r="SHW15" s="10"/>
      <c r="SHY15" s="6" t="s">
        <v>1337</v>
      </c>
      <c r="SHZ15" s="98" t="s">
        <v>1336</v>
      </c>
      <c r="SIA15" s="10"/>
      <c r="SIC15" s="6" t="s">
        <v>1337</v>
      </c>
      <c r="SID15" s="98" t="s">
        <v>1336</v>
      </c>
      <c r="SIE15" s="10"/>
      <c r="SIG15" s="6" t="s">
        <v>1337</v>
      </c>
      <c r="SIH15" s="98" t="s">
        <v>1336</v>
      </c>
      <c r="SII15" s="10"/>
      <c r="SIK15" s="6" t="s">
        <v>1337</v>
      </c>
      <c r="SIL15" s="98" t="s">
        <v>1336</v>
      </c>
      <c r="SIM15" s="10"/>
      <c r="SIO15" s="6" t="s">
        <v>1337</v>
      </c>
      <c r="SIP15" s="98" t="s">
        <v>1336</v>
      </c>
      <c r="SIQ15" s="10"/>
      <c r="SIS15" s="6" t="s">
        <v>1337</v>
      </c>
      <c r="SIT15" s="98" t="s">
        <v>1336</v>
      </c>
      <c r="SIU15" s="10"/>
      <c r="SIW15" s="6" t="s">
        <v>1337</v>
      </c>
      <c r="SIX15" s="98" t="s">
        <v>1336</v>
      </c>
      <c r="SIY15" s="10"/>
      <c r="SJA15" s="6" t="s">
        <v>1337</v>
      </c>
      <c r="SJB15" s="98" t="s">
        <v>1336</v>
      </c>
      <c r="SJC15" s="10"/>
      <c r="SJE15" s="6" t="s">
        <v>1337</v>
      </c>
      <c r="SJF15" s="98" t="s">
        <v>1336</v>
      </c>
      <c r="SJG15" s="10"/>
      <c r="SJI15" s="6" t="s">
        <v>1337</v>
      </c>
      <c r="SJJ15" s="98" t="s">
        <v>1336</v>
      </c>
      <c r="SJK15" s="10"/>
      <c r="SJM15" s="6" t="s">
        <v>1337</v>
      </c>
      <c r="SJN15" s="98" t="s">
        <v>1336</v>
      </c>
      <c r="SJO15" s="10"/>
      <c r="SJQ15" s="6" t="s">
        <v>1337</v>
      </c>
      <c r="SJR15" s="98" t="s">
        <v>1336</v>
      </c>
      <c r="SJS15" s="10"/>
      <c r="SJU15" s="6" t="s">
        <v>1337</v>
      </c>
      <c r="SJV15" s="98" t="s">
        <v>1336</v>
      </c>
      <c r="SJW15" s="10"/>
      <c r="SJY15" s="6" t="s">
        <v>1337</v>
      </c>
      <c r="SJZ15" s="98" t="s">
        <v>1336</v>
      </c>
      <c r="SKA15" s="10"/>
      <c r="SKC15" s="6" t="s">
        <v>1337</v>
      </c>
      <c r="SKD15" s="98" t="s">
        <v>1336</v>
      </c>
      <c r="SKE15" s="10"/>
      <c r="SKG15" s="6" t="s">
        <v>1337</v>
      </c>
      <c r="SKH15" s="98" t="s">
        <v>1336</v>
      </c>
      <c r="SKI15" s="10"/>
      <c r="SKK15" s="6" t="s">
        <v>1337</v>
      </c>
      <c r="SKL15" s="98" t="s">
        <v>1336</v>
      </c>
      <c r="SKM15" s="10"/>
      <c r="SKO15" s="6" t="s">
        <v>1337</v>
      </c>
      <c r="SKP15" s="98" t="s">
        <v>1336</v>
      </c>
      <c r="SKQ15" s="10"/>
      <c r="SKS15" s="6" t="s">
        <v>1337</v>
      </c>
      <c r="SKT15" s="98" t="s">
        <v>1336</v>
      </c>
      <c r="SKU15" s="10"/>
      <c r="SKW15" s="6" t="s">
        <v>1337</v>
      </c>
      <c r="SKX15" s="98" t="s">
        <v>1336</v>
      </c>
      <c r="SKY15" s="10"/>
      <c r="SLA15" s="6" t="s">
        <v>1337</v>
      </c>
      <c r="SLB15" s="98" t="s">
        <v>1336</v>
      </c>
      <c r="SLC15" s="10"/>
      <c r="SLE15" s="6" t="s">
        <v>1337</v>
      </c>
      <c r="SLF15" s="98" t="s">
        <v>1336</v>
      </c>
      <c r="SLG15" s="10"/>
      <c r="SLI15" s="6" t="s">
        <v>1337</v>
      </c>
      <c r="SLJ15" s="98" t="s">
        <v>1336</v>
      </c>
      <c r="SLK15" s="10"/>
      <c r="SLM15" s="6" t="s">
        <v>1337</v>
      </c>
      <c r="SLN15" s="98" t="s">
        <v>1336</v>
      </c>
      <c r="SLO15" s="10"/>
      <c r="SLQ15" s="6" t="s">
        <v>1337</v>
      </c>
      <c r="SLR15" s="98" t="s">
        <v>1336</v>
      </c>
      <c r="SLS15" s="10"/>
      <c r="SLU15" s="6" t="s">
        <v>1337</v>
      </c>
      <c r="SLV15" s="98" t="s">
        <v>1336</v>
      </c>
      <c r="SLW15" s="10"/>
      <c r="SLY15" s="6" t="s">
        <v>1337</v>
      </c>
      <c r="SLZ15" s="98" t="s">
        <v>1336</v>
      </c>
      <c r="SMA15" s="10"/>
      <c r="SMC15" s="6" t="s">
        <v>1337</v>
      </c>
      <c r="SMD15" s="98" t="s">
        <v>1336</v>
      </c>
      <c r="SME15" s="10"/>
      <c r="SMG15" s="6" t="s">
        <v>1337</v>
      </c>
      <c r="SMH15" s="98" t="s">
        <v>1336</v>
      </c>
      <c r="SMI15" s="10"/>
      <c r="SMK15" s="6" t="s">
        <v>1337</v>
      </c>
      <c r="SML15" s="98" t="s">
        <v>1336</v>
      </c>
      <c r="SMM15" s="10"/>
      <c r="SMO15" s="6" t="s">
        <v>1337</v>
      </c>
      <c r="SMP15" s="98" t="s">
        <v>1336</v>
      </c>
      <c r="SMQ15" s="10"/>
      <c r="SMS15" s="6" t="s">
        <v>1337</v>
      </c>
      <c r="SMT15" s="98" t="s">
        <v>1336</v>
      </c>
      <c r="SMU15" s="10"/>
      <c r="SMW15" s="6" t="s">
        <v>1337</v>
      </c>
      <c r="SMX15" s="98" t="s">
        <v>1336</v>
      </c>
      <c r="SMY15" s="10"/>
      <c r="SNA15" s="6" t="s">
        <v>1337</v>
      </c>
      <c r="SNB15" s="98" t="s">
        <v>1336</v>
      </c>
      <c r="SNC15" s="10"/>
      <c r="SNE15" s="6" t="s">
        <v>1337</v>
      </c>
      <c r="SNF15" s="98" t="s">
        <v>1336</v>
      </c>
      <c r="SNG15" s="10"/>
      <c r="SNI15" s="6" t="s">
        <v>1337</v>
      </c>
      <c r="SNJ15" s="98" t="s">
        <v>1336</v>
      </c>
      <c r="SNK15" s="10"/>
      <c r="SNM15" s="6" t="s">
        <v>1337</v>
      </c>
      <c r="SNN15" s="98" t="s">
        <v>1336</v>
      </c>
      <c r="SNO15" s="10"/>
      <c r="SNQ15" s="6" t="s">
        <v>1337</v>
      </c>
      <c r="SNR15" s="98" t="s">
        <v>1336</v>
      </c>
      <c r="SNS15" s="10"/>
      <c r="SNU15" s="6" t="s">
        <v>1337</v>
      </c>
      <c r="SNV15" s="98" t="s">
        <v>1336</v>
      </c>
      <c r="SNW15" s="10"/>
      <c r="SNY15" s="6" t="s">
        <v>1337</v>
      </c>
      <c r="SNZ15" s="98" t="s">
        <v>1336</v>
      </c>
      <c r="SOA15" s="10"/>
      <c r="SOC15" s="6" t="s">
        <v>1337</v>
      </c>
      <c r="SOD15" s="98" t="s">
        <v>1336</v>
      </c>
      <c r="SOE15" s="10"/>
      <c r="SOG15" s="6" t="s">
        <v>1337</v>
      </c>
      <c r="SOH15" s="98" t="s">
        <v>1336</v>
      </c>
      <c r="SOI15" s="10"/>
      <c r="SOK15" s="6" t="s">
        <v>1337</v>
      </c>
      <c r="SOL15" s="98" t="s">
        <v>1336</v>
      </c>
      <c r="SOM15" s="10"/>
      <c r="SOO15" s="6" t="s">
        <v>1337</v>
      </c>
      <c r="SOP15" s="98" t="s">
        <v>1336</v>
      </c>
      <c r="SOQ15" s="10"/>
      <c r="SOS15" s="6" t="s">
        <v>1337</v>
      </c>
      <c r="SOT15" s="98" t="s">
        <v>1336</v>
      </c>
      <c r="SOU15" s="10"/>
      <c r="SOW15" s="6" t="s">
        <v>1337</v>
      </c>
      <c r="SOX15" s="98" t="s">
        <v>1336</v>
      </c>
      <c r="SOY15" s="10"/>
      <c r="SPA15" s="6" t="s">
        <v>1337</v>
      </c>
      <c r="SPB15" s="98" t="s">
        <v>1336</v>
      </c>
      <c r="SPC15" s="10"/>
      <c r="SPE15" s="6" t="s">
        <v>1337</v>
      </c>
      <c r="SPF15" s="98" t="s">
        <v>1336</v>
      </c>
      <c r="SPG15" s="10"/>
      <c r="SPI15" s="6" t="s">
        <v>1337</v>
      </c>
      <c r="SPJ15" s="98" t="s">
        <v>1336</v>
      </c>
      <c r="SPK15" s="10"/>
      <c r="SPM15" s="6" t="s">
        <v>1337</v>
      </c>
      <c r="SPN15" s="98" t="s">
        <v>1336</v>
      </c>
      <c r="SPO15" s="10"/>
      <c r="SPQ15" s="6" t="s">
        <v>1337</v>
      </c>
      <c r="SPR15" s="98" t="s">
        <v>1336</v>
      </c>
      <c r="SPS15" s="10"/>
      <c r="SPU15" s="6" t="s">
        <v>1337</v>
      </c>
      <c r="SPV15" s="98" t="s">
        <v>1336</v>
      </c>
      <c r="SPW15" s="10"/>
      <c r="SPY15" s="6" t="s">
        <v>1337</v>
      </c>
      <c r="SPZ15" s="98" t="s">
        <v>1336</v>
      </c>
      <c r="SQA15" s="10"/>
      <c r="SQC15" s="6" t="s">
        <v>1337</v>
      </c>
      <c r="SQD15" s="98" t="s">
        <v>1336</v>
      </c>
      <c r="SQE15" s="10"/>
      <c r="SQG15" s="6" t="s">
        <v>1337</v>
      </c>
      <c r="SQH15" s="98" t="s">
        <v>1336</v>
      </c>
      <c r="SQI15" s="10"/>
      <c r="SQK15" s="6" t="s">
        <v>1337</v>
      </c>
      <c r="SQL15" s="98" t="s">
        <v>1336</v>
      </c>
      <c r="SQM15" s="10"/>
      <c r="SQO15" s="6" t="s">
        <v>1337</v>
      </c>
      <c r="SQP15" s="98" t="s">
        <v>1336</v>
      </c>
      <c r="SQQ15" s="10"/>
      <c r="SQS15" s="6" t="s">
        <v>1337</v>
      </c>
      <c r="SQT15" s="98" t="s">
        <v>1336</v>
      </c>
      <c r="SQU15" s="10"/>
      <c r="SQW15" s="6" t="s">
        <v>1337</v>
      </c>
      <c r="SQX15" s="98" t="s">
        <v>1336</v>
      </c>
      <c r="SQY15" s="10"/>
      <c r="SRA15" s="6" t="s">
        <v>1337</v>
      </c>
      <c r="SRB15" s="98" t="s">
        <v>1336</v>
      </c>
      <c r="SRC15" s="10"/>
      <c r="SRE15" s="6" t="s">
        <v>1337</v>
      </c>
      <c r="SRF15" s="98" t="s">
        <v>1336</v>
      </c>
      <c r="SRG15" s="10"/>
      <c r="SRI15" s="6" t="s">
        <v>1337</v>
      </c>
      <c r="SRJ15" s="98" t="s">
        <v>1336</v>
      </c>
      <c r="SRK15" s="10"/>
      <c r="SRM15" s="6" t="s">
        <v>1337</v>
      </c>
      <c r="SRN15" s="98" t="s">
        <v>1336</v>
      </c>
      <c r="SRO15" s="10"/>
      <c r="SRQ15" s="6" t="s">
        <v>1337</v>
      </c>
      <c r="SRR15" s="98" t="s">
        <v>1336</v>
      </c>
      <c r="SRS15" s="10"/>
      <c r="SRU15" s="6" t="s">
        <v>1337</v>
      </c>
      <c r="SRV15" s="98" t="s">
        <v>1336</v>
      </c>
      <c r="SRW15" s="10"/>
      <c r="SRY15" s="6" t="s">
        <v>1337</v>
      </c>
      <c r="SRZ15" s="98" t="s">
        <v>1336</v>
      </c>
      <c r="SSA15" s="10"/>
      <c r="SSC15" s="6" t="s">
        <v>1337</v>
      </c>
      <c r="SSD15" s="98" t="s">
        <v>1336</v>
      </c>
      <c r="SSE15" s="10"/>
      <c r="SSG15" s="6" t="s">
        <v>1337</v>
      </c>
      <c r="SSH15" s="98" t="s">
        <v>1336</v>
      </c>
      <c r="SSI15" s="10"/>
      <c r="SSK15" s="6" t="s">
        <v>1337</v>
      </c>
      <c r="SSL15" s="98" t="s">
        <v>1336</v>
      </c>
      <c r="SSM15" s="10"/>
      <c r="SSO15" s="6" t="s">
        <v>1337</v>
      </c>
      <c r="SSP15" s="98" t="s">
        <v>1336</v>
      </c>
      <c r="SSQ15" s="10"/>
      <c r="SSS15" s="6" t="s">
        <v>1337</v>
      </c>
      <c r="SST15" s="98" t="s">
        <v>1336</v>
      </c>
      <c r="SSU15" s="10"/>
      <c r="SSW15" s="6" t="s">
        <v>1337</v>
      </c>
      <c r="SSX15" s="98" t="s">
        <v>1336</v>
      </c>
      <c r="SSY15" s="10"/>
      <c r="STA15" s="6" t="s">
        <v>1337</v>
      </c>
      <c r="STB15" s="98" t="s">
        <v>1336</v>
      </c>
      <c r="STC15" s="10"/>
      <c r="STE15" s="6" t="s">
        <v>1337</v>
      </c>
      <c r="STF15" s="98" t="s">
        <v>1336</v>
      </c>
      <c r="STG15" s="10"/>
      <c r="STI15" s="6" t="s">
        <v>1337</v>
      </c>
      <c r="STJ15" s="98" t="s">
        <v>1336</v>
      </c>
      <c r="STK15" s="10"/>
      <c r="STM15" s="6" t="s">
        <v>1337</v>
      </c>
      <c r="STN15" s="98" t="s">
        <v>1336</v>
      </c>
      <c r="STO15" s="10"/>
      <c r="STQ15" s="6" t="s">
        <v>1337</v>
      </c>
      <c r="STR15" s="98" t="s">
        <v>1336</v>
      </c>
      <c r="STS15" s="10"/>
      <c r="STU15" s="6" t="s">
        <v>1337</v>
      </c>
      <c r="STV15" s="98" t="s">
        <v>1336</v>
      </c>
      <c r="STW15" s="10"/>
      <c r="STY15" s="6" t="s">
        <v>1337</v>
      </c>
      <c r="STZ15" s="98" t="s">
        <v>1336</v>
      </c>
      <c r="SUA15" s="10"/>
      <c r="SUC15" s="6" t="s">
        <v>1337</v>
      </c>
      <c r="SUD15" s="98" t="s">
        <v>1336</v>
      </c>
      <c r="SUE15" s="10"/>
      <c r="SUG15" s="6" t="s">
        <v>1337</v>
      </c>
      <c r="SUH15" s="98" t="s">
        <v>1336</v>
      </c>
      <c r="SUI15" s="10"/>
      <c r="SUK15" s="6" t="s">
        <v>1337</v>
      </c>
      <c r="SUL15" s="98" t="s">
        <v>1336</v>
      </c>
      <c r="SUM15" s="10"/>
      <c r="SUO15" s="6" t="s">
        <v>1337</v>
      </c>
      <c r="SUP15" s="98" t="s">
        <v>1336</v>
      </c>
      <c r="SUQ15" s="10"/>
      <c r="SUS15" s="6" t="s">
        <v>1337</v>
      </c>
      <c r="SUT15" s="98" t="s">
        <v>1336</v>
      </c>
      <c r="SUU15" s="10"/>
      <c r="SUW15" s="6" t="s">
        <v>1337</v>
      </c>
      <c r="SUX15" s="98" t="s">
        <v>1336</v>
      </c>
      <c r="SUY15" s="10"/>
      <c r="SVA15" s="6" t="s">
        <v>1337</v>
      </c>
      <c r="SVB15" s="98" t="s">
        <v>1336</v>
      </c>
      <c r="SVC15" s="10"/>
      <c r="SVE15" s="6" t="s">
        <v>1337</v>
      </c>
      <c r="SVF15" s="98" t="s">
        <v>1336</v>
      </c>
      <c r="SVG15" s="10"/>
      <c r="SVI15" s="6" t="s">
        <v>1337</v>
      </c>
      <c r="SVJ15" s="98" t="s">
        <v>1336</v>
      </c>
      <c r="SVK15" s="10"/>
      <c r="SVM15" s="6" t="s">
        <v>1337</v>
      </c>
      <c r="SVN15" s="98" t="s">
        <v>1336</v>
      </c>
      <c r="SVO15" s="10"/>
      <c r="SVQ15" s="6" t="s">
        <v>1337</v>
      </c>
      <c r="SVR15" s="98" t="s">
        <v>1336</v>
      </c>
      <c r="SVS15" s="10"/>
      <c r="SVU15" s="6" t="s">
        <v>1337</v>
      </c>
      <c r="SVV15" s="98" t="s">
        <v>1336</v>
      </c>
      <c r="SVW15" s="10"/>
      <c r="SVY15" s="6" t="s">
        <v>1337</v>
      </c>
      <c r="SVZ15" s="98" t="s">
        <v>1336</v>
      </c>
      <c r="SWA15" s="10"/>
      <c r="SWC15" s="6" t="s">
        <v>1337</v>
      </c>
      <c r="SWD15" s="98" t="s">
        <v>1336</v>
      </c>
      <c r="SWE15" s="10"/>
      <c r="SWG15" s="6" t="s">
        <v>1337</v>
      </c>
      <c r="SWH15" s="98" t="s">
        <v>1336</v>
      </c>
      <c r="SWI15" s="10"/>
      <c r="SWK15" s="6" t="s">
        <v>1337</v>
      </c>
      <c r="SWL15" s="98" t="s">
        <v>1336</v>
      </c>
      <c r="SWM15" s="10"/>
      <c r="SWO15" s="6" t="s">
        <v>1337</v>
      </c>
      <c r="SWP15" s="98" t="s">
        <v>1336</v>
      </c>
      <c r="SWQ15" s="10"/>
      <c r="SWS15" s="6" t="s">
        <v>1337</v>
      </c>
      <c r="SWT15" s="98" t="s">
        <v>1336</v>
      </c>
      <c r="SWU15" s="10"/>
      <c r="SWW15" s="6" t="s">
        <v>1337</v>
      </c>
      <c r="SWX15" s="98" t="s">
        <v>1336</v>
      </c>
      <c r="SWY15" s="10"/>
      <c r="SXA15" s="6" t="s">
        <v>1337</v>
      </c>
      <c r="SXB15" s="98" t="s">
        <v>1336</v>
      </c>
      <c r="SXC15" s="10"/>
      <c r="SXE15" s="6" t="s">
        <v>1337</v>
      </c>
      <c r="SXF15" s="98" t="s">
        <v>1336</v>
      </c>
      <c r="SXG15" s="10"/>
      <c r="SXI15" s="6" t="s">
        <v>1337</v>
      </c>
      <c r="SXJ15" s="98" t="s">
        <v>1336</v>
      </c>
      <c r="SXK15" s="10"/>
      <c r="SXM15" s="6" t="s">
        <v>1337</v>
      </c>
      <c r="SXN15" s="98" t="s">
        <v>1336</v>
      </c>
      <c r="SXO15" s="10"/>
      <c r="SXQ15" s="6" t="s">
        <v>1337</v>
      </c>
      <c r="SXR15" s="98" t="s">
        <v>1336</v>
      </c>
      <c r="SXS15" s="10"/>
      <c r="SXU15" s="6" t="s">
        <v>1337</v>
      </c>
      <c r="SXV15" s="98" t="s">
        <v>1336</v>
      </c>
      <c r="SXW15" s="10"/>
      <c r="SXY15" s="6" t="s">
        <v>1337</v>
      </c>
      <c r="SXZ15" s="98" t="s">
        <v>1336</v>
      </c>
      <c r="SYA15" s="10"/>
      <c r="SYC15" s="6" t="s">
        <v>1337</v>
      </c>
      <c r="SYD15" s="98" t="s">
        <v>1336</v>
      </c>
      <c r="SYE15" s="10"/>
      <c r="SYG15" s="6" t="s">
        <v>1337</v>
      </c>
      <c r="SYH15" s="98" t="s">
        <v>1336</v>
      </c>
      <c r="SYI15" s="10"/>
      <c r="SYK15" s="6" t="s">
        <v>1337</v>
      </c>
      <c r="SYL15" s="98" t="s">
        <v>1336</v>
      </c>
      <c r="SYM15" s="10"/>
      <c r="SYO15" s="6" t="s">
        <v>1337</v>
      </c>
      <c r="SYP15" s="98" t="s">
        <v>1336</v>
      </c>
      <c r="SYQ15" s="10"/>
      <c r="SYS15" s="6" t="s">
        <v>1337</v>
      </c>
      <c r="SYT15" s="98" t="s">
        <v>1336</v>
      </c>
      <c r="SYU15" s="10"/>
      <c r="SYW15" s="6" t="s">
        <v>1337</v>
      </c>
      <c r="SYX15" s="98" t="s">
        <v>1336</v>
      </c>
      <c r="SYY15" s="10"/>
      <c r="SZA15" s="6" t="s">
        <v>1337</v>
      </c>
      <c r="SZB15" s="98" t="s">
        <v>1336</v>
      </c>
      <c r="SZC15" s="10"/>
      <c r="SZE15" s="6" t="s">
        <v>1337</v>
      </c>
      <c r="SZF15" s="98" t="s">
        <v>1336</v>
      </c>
      <c r="SZG15" s="10"/>
      <c r="SZI15" s="6" t="s">
        <v>1337</v>
      </c>
      <c r="SZJ15" s="98" t="s">
        <v>1336</v>
      </c>
      <c r="SZK15" s="10"/>
      <c r="SZM15" s="6" t="s">
        <v>1337</v>
      </c>
      <c r="SZN15" s="98" t="s">
        <v>1336</v>
      </c>
      <c r="SZO15" s="10"/>
      <c r="SZQ15" s="6" t="s">
        <v>1337</v>
      </c>
      <c r="SZR15" s="98" t="s">
        <v>1336</v>
      </c>
      <c r="SZS15" s="10"/>
      <c r="SZU15" s="6" t="s">
        <v>1337</v>
      </c>
      <c r="SZV15" s="98" t="s">
        <v>1336</v>
      </c>
      <c r="SZW15" s="10"/>
      <c r="SZY15" s="6" t="s">
        <v>1337</v>
      </c>
      <c r="SZZ15" s="98" t="s">
        <v>1336</v>
      </c>
      <c r="TAA15" s="10"/>
      <c r="TAC15" s="6" t="s">
        <v>1337</v>
      </c>
      <c r="TAD15" s="98" t="s">
        <v>1336</v>
      </c>
      <c r="TAE15" s="10"/>
      <c r="TAG15" s="6" t="s">
        <v>1337</v>
      </c>
      <c r="TAH15" s="98" t="s">
        <v>1336</v>
      </c>
      <c r="TAI15" s="10"/>
      <c r="TAK15" s="6" t="s">
        <v>1337</v>
      </c>
      <c r="TAL15" s="98" t="s">
        <v>1336</v>
      </c>
      <c r="TAM15" s="10"/>
      <c r="TAO15" s="6" t="s">
        <v>1337</v>
      </c>
      <c r="TAP15" s="98" t="s">
        <v>1336</v>
      </c>
      <c r="TAQ15" s="10"/>
      <c r="TAS15" s="6" t="s">
        <v>1337</v>
      </c>
      <c r="TAT15" s="98" t="s">
        <v>1336</v>
      </c>
      <c r="TAU15" s="10"/>
      <c r="TAW15" s="6" t="s">
        <v>1337</v>
      </c>
      <c r="TAX15" s="98" t="s">
        <v>1336</v>
      </c>
      <c r="TAY15" s="10"/>
      <c r="TBA15" s="6" t="s">
        <v>1337</v>
      </c>
      <c r="TBB15" s="98" t="s">
        <v>1336</v>
      </c>
      <c r="TBC15" s="10"/>
      <c r="TBE15" s="6" t="s">
        <v>1337</v>
      </c>
      <c r="TBF15" s="98" t="s">
        <v>1336</v>
      </c>
      <c r="TBG15" s="10"/>
      <c r="TBI15" s="6" t="s">
        <v>1337</v>
      </c>
      <c r="TBJ15" s="98" t="s">
        <v>1336</v>
      </c>
      <c r="TBK15" s="10"/>
      <c r="TBM15" s="6" t="s">
        <v>1337</v>
      </c>
      <c r="TBN15" s="98" t="s">
        <v>1336</v>
      </c>
      <c r="TBO15" s="10"/>
      <c r="TBQ15" s="6" t="s">
        <v>1337</v>
      </c>
      <c r="TBR15" s="98" t="s">
        <v>1336</v>
      </c>
      <c r="TBS15" s="10"/>
      <c r="TBU15" s="6" t="s">
        <v>1337</v>
      </c>
      <c r="TBV15" s="98" t="s">
        <v>1336</v>
      </c>
      <c r="TBW15" s="10"/>
      <c r="TBY15" s="6" t="s">
        <v>1337</v>
      </c>
      <c r="TBZ15" s="98" t="s">
        <v>1336</v>
      </c>
      <c r="TCA15" s="10"/>
      <c r="TCC15" s="6" t="s">
        <v>1337</v>
      </c>
      <c r="TCD15" s="98" t="s">
        <v>1336</v>
      </c>
      <c r="TCE15" s="10"/>
      <c r="TCG15" s="6" t="s">
        <v>1337</v>
      </c>
      <c r="TCH15" s="98" t="s">
        <v>1336</v>
      </c>
      <c r="TCI15" s="10"/>
      <c r="TCK15" s="6" t="s">
        <v>1337</v>
      </c>
      <c r="TCL15" s="98" t="s">
        <v>1336</v>
      </c>
      <c r="TCM15" s="10"/>
      <c r="TCO15" s="6" t="s">
        <v>1337</v>
      </c>
      <c r="TCP15" s="98" t="s">
        <v>1336</v>
      </c>
      <c r="TCQ15" s="10"/>
      <c r="TCS15" s="6" t="s">
        <v>1337</v>
      </c>
      <c r="TCT15" s="98" t="s">
        <v>1336</v>
      </c>
      <c r="TCU15" s="10"/>
      <c r="TCW15" s="6" t="s">
        <v>1337</v>
      </c>
      <c r="TCX15" s="98" t="s">
        <v>1336</v>
      </c>
      <c r="TCY15" s="10"/>
      <c r="TDA15" s="6" t="s">
        <v>1337</v>
      </c>
      <c r="TDB15" s="98" t="s">
        <v>1336</v>
      </c>
      <c r="TDC15" s="10"/>
      <c r="TDE15" s="6" t="s">
        <v>1337</v>
      </c>
      <c r="TDF15" s="98" t="s">
        <v>1336</v>
      </c>
      <c r="TDG15" s="10"/>
      <c r="TDI15" s="6" t="s">
        <v>1337</v>
      </c>
      <c r="TDJ15" s="98" t="s">
        <v>1336</v>
      </c>
      <c r="TDK15" s="10"/>
      <c r="TDM15" s="6" t="s">
        <v>1337</v>
      </c>
      <c r="TDN15" s="98" t="s">
        <v>1336</v>
      </c>
      <c r="TDO15" s="10"/>
      <c r="TDQ15" s="6" t="s">
        <v>1337</v>
      </c>
      <c r="TDR15" s="98" t="s">
        <v>1336</v>
      </c>
      <c r="TDS15" s="10"/>
      <c r="TDU15" s="6" t="s">
        <v>1337</v>
      </c>
      <c r="TDV15" s="98" t="s">
        <v>1336</v>
      </c>
      <c r="TDW15" s="10"/>
      <c r="TDY15" s="6" t="s">
        <v>1337</v>
      </c>
      <c r="TDZ15" s="98" t="s">
        <v>1336</v>
      </c>
      <c r="TEA15" s="10"/>
      <c r="TEC15" s="6" t="s">
        <v>1337</v>
      </c>
      <c r="TED15" s="98" t="s">
        <v>1336</v>
      </c>
      <c r="TEE15" s="10"/>
      <c r="TEG15" s="6" t="s">
        <v>1337</v>
      </c>
      <c r="TEH15" s="98" t="s">
        <v>1336</v>
      </c>
      <c r="TEI15" s="10"/>
      <c r="TEK15" s="6" t="s">
        <v>1337</v>
      </c>
      <c r="TEL15" s="98" t="s">
        <v>1336</v>
      </c>
      <c r="TEM15" s="10"/>
      <c r="TEO15" s="6" t="s">
        <v>1337</v>
      </c>
      <c r="TEP15" s="98" t="s">
        <v>1336</v>
      </c>
      <c r="TEQ15" s="10"/>
      <c r="TES15" s="6" t="s">
        <v>1337</v>
      </c>
      <c r="TET15" s="98" t="s">
        <v>1336</v>
      </c>
      <c r="TEU15" s="10"/>
      <c r="TEW15" s="6" t="s">
        <v>1337</v>
      </c>
      <c r="TEX15" s="98" t="s">
        <v>1336</v>
      </c>
      <c r="TEY15" s="10"/>
      <c r="TFA15" s="6" t="s">
        <v>1337</v>
      </c>
      <c r="TFB15" s="98" t="s">
        <v>1336</v>
      </c>
      <c r="TFC15" s="10"/>
      <c r="TFE15" s="6" t="s">
        <v>1337</v>
      </c>
      <c r="TFF15" s="98" t="s">
        <v>1336</v>
      </c>
      <c r="TFG15" s="10"/>
      <c r="TFI15" s="6" t="s">
        <v>1337</v>
      </c>
      <c r="TFJ15" s="98" t="s">
        <v>1336</v>
      </c>
      <c r="TFK15" s="10"/>
      <c r="TFM15" s="6" t="s">
        <v>1337</v>
      </c>
      <c r="TFN15" s="98" t="s">
        <v>1336</v>
      </c>
      <c r="TFO15" s="10"/>
      <c r="TFQ15" s="6" t="s">
        <v>1337</v>
      </c>
      <c r="TFR15" s="98" t="s">
        <v>1336</v>
      </c>
      <c r="TFS15" s="10"/>
      <c r="TFU15" s="6" t="s">
        <v>1337</v>
      </c>
      <c r="TFV15" s="98" t="s">
        <v>1336</v>
      </c>
      <c r="TFW15" s="10"/>
      <c r="TFY15" s="6" t="s">
        <v>1337</v>
      </c>
      <c r="TFZ15" s="98" t="s">
        <v>1336</v>
      </c>
      <c r="TGA15" s="10"/>
      <c r="TGC15" s="6" t="s">
        <v>1337</v>
      </c>
      <c r="TGD15" s="98" t="s">
        <v>1336</v>
      </c>
      <c r="TGE15" s="10"/>
      <c r="TGG15" s="6" t="s">
        <v>1337</v>
      </c>
      <c r="TGH15" s="98" t="s">
        <v>1336</v>
      </c>
      <c r="TGI15" s="10"/>
      <c r="TGK15" s="6" t="s">
        <v>1337</v>
      </c>
      <c r="TGL15" s="98" t="s">
        <v>1336</v>
      </c>
      <c r="TGM15" s="10"/>
      <c r="TGO15" s="6" t="s">
        <v>1337</v>
      </c>
      <c r="TGP15" s="98" t="s">
        <v>1336</v>
      </c>
      <c r="TGQ15" s="10"/>
      <c r="TGS15" s="6" t="s">
        <v>1337</v>
      </c>
      <c r="TGT15" s="98" t="s">
        <v>1336</v>
      </c>
      <c r="TGU15" s="10"/>
      <c r="TGW15" s="6" t="s">
        <v>1337</v>
      </c>
      <c r="TGX15" s="98" t="s">
        <v>1336</v>
      </c>
      <c r="TGY15" s="10"/>
      <c r="THA15" s="6" t="s">
        <v>1337</v>
      </c>
      <c r="THB15" s="98" t="s">
        <v>1336</v>
      </c>
      <c r="THC15" s="10"/>
      <c r="THE15" s="6" t="s">
        <v>1337</v>
      </c>
      <c r="THF15" s="98" t="s">
        <v>1336</v>
      </c>
      <c r="THG15" s="10"/>
      <c r="THI15" s="6" t="s">
        <v>1337</v>
      </c>
      <c r="THJ15" s="98" t="s">
        <v>1336</v>
      </c>
      <c r="THK15" s="10"/>
      <c r="THM15" s="6" t="s">
        <v>1337</v>
      </c>
      <c r="THN15" s="98" t="s">
        <v>1336</v>
      </c>
      <c r="THO15" s="10"/>
      <c r="THQ15" s="6" t="s">
        <v>1337</v>
      </c>
      <c r="THR15" s="98" t="s">
        <v>1336</v>
      </c>
      <c r="THS15" s="10"/>
      <c r="THU15" s="6" t="s">
        <v>1337</v>
      </c>
      <c r="THV15" s="98" t="s">
        <v>1336</v>
      </c>
      <c r="THW15" s="10"/>
      <c r="THY15" s="6" t="s">
        <v>1337</v>
      </c>
      <c r="THZ15" s="98" t="s">
        <v>1336</v>
      </c>
      <c r="TIA15" s="10"/>
      <c r="TIC15" s="6" t="s">
        <v>1337</v>
      </c>
      <c r="TID15" s="98" t="s">
        <v>1336</v>
      </c>
      <c r="TIE15" s="10"/>
      <c r="TIG15" s="6" t="s">
        <v>1337</v>
      </c>
      <c r="TIH15" s="98" t="s">
        <v>1336</v>
      </c>
      <c r="TII15" s="10"/>
      <c r="TIK15" s="6" t="s">
        <v>1337</v>
      </c>
      <c r="TIL15" s="98" t="s">
        <v>1336</v>
      </c>
      <c r="TIM15" s="10"/>
      <c r="TIO15" s="6" t="s">
        <v>1337</v>
      </c>
      <c r="TIP15" s="98" t="s">
        <v>1336</v>
      </c>
      <c r="TIQ15" s="10"/>
      <c r="TIS15" s="6" t="s">
        <v>1337</v>
      </c>
      <c r="TIT15" s="98" t="s">
        <v>1336</v>
      </c>
      <c r="TIU15" s="10"/>
      <c r="TIW15" s="6" t="s">
        <v>1337</v>
      </c>
      <c r="TIX15" s="98" t="s">
        <v>1336</v>
      </c>
      <c r="TIY15" s="10"/>
      <c r="TJA15" s="6" t="s">
        <v>1337</v>
      </c>
      <c r="TJB15" s="98" t="s">
        <v>1336</v>
      </c>
      <c r="TJC15" s="10"/>
      <c r="TJE15" s="6" t="s">
        <v>1337</v>
      </c>
      <c r="TJF15" s="98" t="s">
        <v>1336</v>
      </c>
      <c r="TJG15" s="10"/>
      <c r="TJI15" s="6" t="s">
        <v>1337</v>
      </c>
      <c r="TJJ15" s="98" t="s">
        <v>1336</v>
      </c>
      <c r="TJK15" s="10"/>
      <c r="TJM15" s="6" t="s">
        <v>1337</v>
      </c>
      <c r="TJN15" s="98" t="s">
        <v>1336</v>
      </c>
      <c r="TJO15" s="10"/>
      <c r="TJQ15" s="6" t="s">
        <v>1337</v>
      </c>
      <c r="TJR15" s="98" t="s">
        <v>1336</v>
      </c>
      <c r="TJS15" s="10"/>
      <c r="TJU15" s="6" t="s">
        <v>1337</v>
      </c>
      <c r="TJV15" s="98" t="s">
        <v>1336</v>
      </c>
      <c r="TJW15" s="10"/>
      <c r="TJY15" s="6" t="s">
        <v>1337</v>
      </c>
      <c r="TJZ15" s="98" t="s">
        <v>1336</v>
      </c>
      <c r="TKA15" s="10"/>
      <c r="TKC15" s="6" t="s">
        <v>1337</v>
      </c>
      <c r="TKD15" s="98" t="s">
        <v>1336</v>
      </c>
      <c r="TKE15" s="10"/>
      <c r="TKG15" s="6" t="s">
        <v>1337</v>
      </c>
      <c r="TKH15" s="98" t="s">
        <v>1336</v>
      </c>
      <c r="TKI15" s="10"/>
      <c r="TKK15" s="6" t="s">
        <v>1337</v>
      </c>
      <c r="TKL15" s="98" t="s">
        <v>1336</v>
      </c>
      <c r="TKM15" s="10"/>
      <c r="TKO15" s="6" t="s">
        <v>1337</v>
      </c>
      <c r="TKP15" s="98" t="s">
        <v>1336</v>
      </c>
      <c r="TKQ15" s="10"/>
      <c r="TKS15" s="6" t="s">
        <v>1337</v>
      </c>
      <c r="TKT15" s="98" t="s">
        <v>1336</v>
      </c>
      <c r="TKU15" s="10"/>
      <c r="TKW15" s="6" t="s">
        <v>1337</v>
      </c>
      <c r="TKX15" s="98" t="s">
        <v>1336</v>
      </c>
      <c r="TKY15" s="10"/>
      <c r="TLA15" s="6" t="s">
        <v>1337</v>
      </c>
      <c r="TLB15" s="98" t="s">
        <v>1336</v>
      </c>
      <c r="TLC15" s="10"/>
      <c r="TLE15" s="6" t="s">
        <v>1337</v>
      </c>
      <c r="TLF15" s="98" t="s">
        <v>1336</v>
      </c>
      <c r="TLG15" s="10"/>
      <c r="TLI15" s="6" t="s">
        <v>1337</v>
      </c>
      <c r="TLJ15" s="98" t="s">
        <v>1336</v>
      </c>
      <c r="TLK15" s="10"/>
      <c r="TLM15" s="6" t="s">
        <v>1337</v>
      </c>
      <c r="TLN15" s="98" t="s">
        <v>1336</v>
      </c>
      <c r="TLO15" s="10"/>
      <c r="TLQ15" s="6" t="s">
        <v>1337</v>
      </c>
      <c r="TLR15" s="98" t="s">
        <v>1336</v>
      </c>
      <c r="TLS15" s="10"/>
      <c r="TLU15" s="6" t="s">
        <v>1337</v>
      </c>
      <c r="TLV15" s="98" t="s">
        <v>1336</v>
      </c>
      <c r="TLW15" s="10"/>
      <c r="TLY15" s="6" t="s">
        <v>1337</v>
      </c>
      <c r="TLZ15" s="98" t="s">
        <v>1336</v>
      </c>
      <c r="TMA15" s="10"/>
      <c r="TMC15" s="6" t="s">
        <v>1337</v>
      </c>
      <c r="TMD15" s="98" t="s">
        <v>1336</v>
      </c>
      <c r="TME15" s="10"/>
      <c r="TMG15" s="6" t="s">
        <v>1337</v>
      </c>
      <c r="TMH15" s="98" t="s">
        <v>1336</v>
      </c>
      <c r="TMI15" s="10"/>
      <c r="TMK15" s="6" t="s">
        <v>1337</v>
      </c>
      <c r="TML15" s="98" t="s">
        <v>1336</v>
      </c>
      <c r="TMM15" s="10"/>
      <c r="TMO15" s="6" t="s">
        <v>1337</v>
      </c>
      <c r="TMP15" s="98" t="s">
        <v>1336</v>
      </c>
      <c r="TMQ15" s="10"/>
      <c r="TMS15" s="6" t="s">
        <v>1337</v>
      </c>
      <c r="TMT15" s="98" t="s">
        <v>1336</v>
      </c>
      <c r="TMU15" s="10"/>
      <c r="TMW15" s="6" t="s">
        <v>1337</v>
      </c>
      <c r="TMX15" s="98" t="s">
        <v>1336</v>
      </c>
      <c r="TMY15" s="10"/>
      <c r="TNA15" s="6" t="s">
        <v>1337</v>
      </c>
      <c r="TNB15" s="98" t="s">
        <v>1336</v>
      </c>
      <c r="TNC15" s="10"/>
      <c r="TNE15" s="6" t="s">
        <v>1337</v>
      </c>
      <c r="TNF15" s="98" t="s">
        <v>1336</v>
      </c>
      <c r="TNG15" s="10"/>
      <c r="TNI15" s="6" t="s">
        <v>1337</v>
      </c>
      <c r="TNJ15" s="98" t="s">
        <v>1336</v>
      </c>
      <c r="TNK15" s="10"/>
      <c r="TNM15" s="6" t="s">
        <v>1337</v>
      </c>
      <c r="TNN15" s="98" t="s">
        <v>1336</v>
      </c>
      <c r="TNO15" s="10"/>
      <c r="TNQ15" s="6" t="s">
        <v>1337</v>
      </c>
      <c r="TNR15" s="98" t="s">
        <v>1336</v>
      </c>
      <c r="TNS15" s="10"/>
      <c r="TNU15" s="6" t="s">
        <v>1337</v>
      </c>
      <c r="TNV15" s="98" t="s">
        <v>1336</v>
      </c>
      <c r="TNW15" s="10"/>
      <c r="TNY15" s="6" t="s">
        <v>1337</v>
      </c>
      <c r="TNZ15" s="98" t="s">
        <v>1336</v>
      </c>
      <c r="TOA15" s="10"/>
      <c r="TOC15" s="6" t="s">
        <v>1337</v>
      </c>
      <c r="TOD15" s="98" t="s">
        <v>1336</v>
      </c>
      <c r="TOE15" s="10"/>
      <c r="TOG15" s="6" t="s">
        <v>1337</v>
      </c>
      <c r="TOH15" s="98" t="s">
        <v>1336</v>
      </c>
      <c r="TOI15" s="10"/>
      <c r="TOK15" s="6" t="s">
        <v>1337</v>
      </c>
      <c r="TOL15" s="98" t="s">
        <v>1336</v>
      </c>
      <c r="TOM15" s="10"/>
      <c r="TOO15" s="6" t="s">
        <v>1337</v>
      </c>
      <c r="TOP15" s="98" t="s">
        <v>1336</v>
      </c>
      <c r="TOQ15" s="10"/>
      <c r="TOS15" s="6" t="s">
        <v>1337</v>
      </c>
      <c r="TOT15" s="98" t="s">
        <v>1336</v>
      </c>
      <c r="TOU15" s="10"/>
      <c r="TOW15" s="6" t="s">
        <v>1337</v>
      </c>
      <c r="TOX15" s="98" t="s">
        <v>1336</v>
      </c>
      <c r="TOY15" s="10"/>
      <c r="TPA15" s="6" t="s">
        <v>1337</v>
      </c>
      <c r="TPB15" s="98" t="s">
        <v>1336</v>
      </c>
      <c r="TPC15" s="10"/>
      <c r="TPE15" s="6" t="s">
        <v>1337</v>
      </c>
      <c r="TPF15" s="98" t="s">
        <v>1336</v>
      </c>
      <c r="TPG15" s="10"/>
      <c r="TPI15" s="6" t="s">
        <v>1337</v>
      </c>
      <c r="TPJ15" s="98" t="s">
        <v>1336</v>
      </c>
      <c r="TPK15" s="10"/>
      <c r="TPM15" s="6" t="s">
        <v>1337</v>
      </c>
      <c r="TPN15" s="98" t="s">
        <v>1336</v>
      </c>
      <c r="TPO15" s="10"/>
      <c r="TPQ15" s="6" t="s">
        <v>1337</v>
      </c>
      <c r="TPR15" s="98" t="s">
        <v>1336</v>
      </c>
      <c r="TPS15" s="10"/>
      <c r="TPU15" s="6" t="s">
        <v>1337</v>
      </c>
      <c r="TPV15" s="98" t="s">
        <v>1336</v>
      </c>
      <c r="TPW15" s="10"/>
      <c r="TPY15" s="6" t="s">
        <v>1337</v>
      </c>
      <c r="TPZ15" s="98" t="s">
        <v>1336</v>
      </c>
      <c r="TQA15" s="10"/>
      <c r="TQC15" s="6" t="s">
        <v>1337</v>
      </c>
      <c r="TQD15" s="98" t="s">
        <v>1336</v>
      </c>
      <c r="TQE15" s="10"/>
      <c r="TQG15" s="6" t="s">
        <v>1337</v>
      </c>
      <c r="TQH15" s="98" t="s">
        <v>1336</v>
      </c>
      <c r="TQI15" s="10"/>
      <c r="TQK15" s="6" t="s">
        <v>1337</v>
      </c>
      <c r="TQL15" s="98" t="s">
        <v>1336</v>
      </c>
      <c r="TQM15" s="10"/>
      <c r="TQO15" s="6" t="s">
        <v>1337</v>
      </c>
      <c r="TQP15" s="98" t="s">
        <v>1336</v>
      </c>
      <c r="TQQ15" s="10"/>
      <c r="TQS15" s="6" t="s">
        <v>1337</v>
      </c>
      <c r="TQT15" s="98" t="s">
        <v>1336</v>
      </c>
      <c r="TQU15" s="10"/>
      <c r="TQW15" s="6" t="s">
        <v>1337</v>
      </c>
      <c r="TQX15" s="98" t="s">
        <v>1336</v>
      </c>
      <c r="TQY15" s="10"/>
      <c r="TRA15" s="6" t="s">
        <v>1337</v>
      </c>
      <c r="TRB15" s="98" t="s">
        <v>1336</v>
      </c>
      <c r="TRC15" s="10"/>
      <c r="TRE15" s="6" t="s">
        <v>1337</v>
      </c>
      <c r="TRF15" s="98" t="s">
        <v>1336</v>
      </c>
      <c r="TRG15" s="10"/>
      <c r="TRI15" s="6" t="s">
        <v>1337</v>
      </c>
      <c r="TRJ15" s="98" t="s">
        <v>1336</v>
      </c>
      <c r="TRK15" s="10"/>
      <c r="TRM15" s="6" t="s">
        <v>1337</v>
      </c>
      <c r="TRN15" s="98" t="s">
        <v>1336</v>
      </c>
      <c r="TRO15" s="10"/>
      <c r="TRQ15" s="6" t="s">
        <v>1337</v>
      </c>
      <c r="TRR15" s="98" t="s">
        <v>1336</v>
      </c>
      <c r="TRS15" s="10"/>
      <c r="TRU15" s="6" t="s">
        <v>1337</v>
      </c>
      <c r="TRV15" s="98" t="s">
        <v>1336</v>
      </c>
      <c r="TRW15" s="10"/>
      <c r="TRY15" s="6" t="s">
        <v>1337</v>
      </c>
      <c r="TRZ15" s="98" t="s">
        <v>1336</v>
      </c>
      <c r="TSA15" s="10"/>
      <c r="TSC15" s="6" t="s">
        <v>1337</v>
      </c>
      <c r="TSD15" s="98" t="s">
        <v>1336</v>
      </c>
      <c r="TSE15" s="10"/>
      <c r="TSG15" s="6" t="s">
        <v>1337</v>
      </c>
      <c r="TSH15" s="98" t="s">
        <v>1336</v>
      </c>
      <c r="TSI15" s="10"/>
      <c r="TSK15" s="6" t="s">
        <v>1337</v>
      </c>
      <c r="TSL15" s="98" t="s">
        <v>1336</v>
      </c>
      <c r="TSM15" s="10"/>
      <c r="TSO15" s="6" t="s">
        <v>1337</v>
      </c>
      <c r="TSP15" s="98" t="s">
        <v>1336</v>
      </c>
      <c r="TSQ15" s="10"/>
      <c r="TSS15" s="6" t="s">
        <v>1337</v>
      </c>
      <c r="TST15" s="98" t="s">
        <v>1336</v>
      </c>
      <c r="TSU15" s="10"/>
      <c r="TSW15" s="6" t="s">
        <v>1337</v>
      </c>
      <c r="TSX15" s="98" t="s">
        <v>1336</v>
      </c>
      <c r="TSY15" s="10"/>
      <c r="TTA15" s="6" t="s">
        <v>1337</v>
      </c>
      <c r="TTB15" s="98" t="s">
        <v>1336</v>
      </c>
      <c r="TTC15" s="10"/>
      <c r="TTE15" s="6" t="s">
        <v>1337</v>
      </c>
      <c r="TTF15" s="98" t="s">
        <v>1336</v>
      </c>
      <c r="TTG15" s="10"/>
      <c r="TTI15" s="6" t="s">
        <v>1337</v>
      </c>
      <c r="TTJ15" s="98" t="s">
        <v>1336</v>
      </c>
      <c r="TTK15" s="10"/>
      <c r="TTM15" s="6" t="s">
        <v>1337</v>
      </c>
      <c r="TTN15" s="98" t="s">
        <v>1336</v>
      </c>
      <c r="TTO15" s="10"/>
      <c r="TTQ15" s="6" t="s">
        <v>1337</v>
      </c>
      <c r="TTR15" s="98" t="s">
        <v>1336</v>
      </c>
      <c r="TTS15" s="10"/>
      <c r="TTU15" s="6" t="s">
        <v>1337</v>
      </c>
      <c r="TTV15" s="98" t="s">
        <v>1336</v>
      </c>
      <c r="TTW15" s="10"/>
      <c r="TTY15" s="6" t="s">
        <v>1337</v>
      </c>
      <c r="TTZ15" s="98" t="s">
        <v>1336</v>
      </c>
      <c r="TUA15" s="10"/>
      <c r="TUC15" s="6" t="s">
        <v>1337</v>
      </c>
      <c r="TUD15" s="98" t="s">
        <v>1336</v>
      </c>
      <c r="TUE15" s="10"/>
      <c r="TUG15" s="6" t="s">
        <v>1337</v>
      </c>
      <c r="TUH15" s="98" t="s">
        <v>1336</v>
      </c>
      <c r="TUI15" s="10"/>
      <c r="TUK15" s="6" t="s">
        <v>1337</v>
      </c>
      <c r="TUL15" s="98" t="s">
        <v>1336</v>
      </c>
      <c r="TUM15" s="10"/>
      <c r="TUO15" s="6" t="s">
        <v>1337</v>
      </c>
      <c r="TUP15" s="98" t="s">
        <v>1336</v>
      </c>
      <c r="TUQ15" s="10"/>
      <c r="TUS15" s="6" t="s">
        <v>1337</v>
      </c>
      <c r="TUT15" s="98" t="s">
        <v>1336</v>
      </c>
      <c r="TUU15" s="10"/>
      <c r="TUW15" s="6" t="s">
        <v>1337</v>
      </c>
      <c r="TUX15" s="98" t="s">
        <v>1336</v>
      </c>
      <c r="TUY15" s="10"/>
      <c r="TVA15" s="6" t="s">
        <v>1337</v>
      </c>
      <c r="TVB15" s="98" t="s">
        <v>1336</v>
      </c>
      <c r="TVC15" s="10"/>
      <c r="TVE15" s="6" t="s">
        <v>1337</v>
      </c>
      <c r="TVF15" s="98" t="s">
        <v>1336</v>
      </c>
      <c r="TVG15" s="10"/>
      <c r="TVI15" s="6" t="s">
        <v>1337</v>
      </c>
      <c r="TVJ15" s="98" t="s">
        <v>1336</v>
      </c>
      <c r="TVK15" s="10"/>
      <c r="TVM15" s="6" t="s">
        <v>1337</v>
      </c>
      <c r="TVN15" s="98" t="s">
        <v>1336</v>
      </c>
      <c r="TVO15" s="10"/>
      <c r="TVQ15" s="6" t="s">
        <v>1337</v>
      </c>
      <c r="TVR15" s="98" t="s">
        <v>1336</v>
      </c>
      <c r="TVS15" s="10"/>
      <c r="TVU15" s="6" t="s">
        <v>1337</v>
      </c>
      <c r="TVV15" s="98" t="s">
        <v>1336</v>
      </c>
      <c r="TVW15" s="10"/>
      <c r="TVY15" s="6" t="s">
        <v>1337</v>
      </c>
      <c r="TVZ15" s="98" t="s">
        <v>1336</v>
      </c>
      <c r="TWA15" s="10"/>
      <c r="TWC15" s="6" t="s">
        <v>1337</v>
      </c>
      <c r="TWD15" s="98" t="s">
        <v>1336</v>
      </c>
      <c r="TWE15" s="10"/>
      <c r="TWG15" s="6" t="s">
        <v>1337</v>
      </c>
      <c r="TWH15" s="98" t="s">
        <v>1336</v>
      </c>
      <c r="TWI15" s="10"/>
      <c r="TWK15" s="6" t="s">
        <v>1337</v>
      </c>
      <c r="TWL15" s="98" t="s">
        <v>1336</v>
      </c>
      <c r="TWM15" s="10"/>
      <c r="TWO15" s="6" t="s">
        <v>1337</v>
      </c>
      <c r="TWP15" s="98" t="s">
        <v>1336</v>
      </c>
      <c r="TWQ15" s="10"/>
      <c r="TWS15" s="6" t="s">
        <v>1337</v>
      </c>
      <c r="TWT15" s="98" t="s">
        <v>1336</v>
      </c>
      <c r="TWU15" s="10"/>
      <c r="TWW15" s="6" t="s">
        <v>1337</v>
      </c>
      <c r="TWX15" s="98" t="s">
        <v>1336</v>
      </c>
      <c r="TWY15" s="10"/>
      <c r="TXA15" s="6" t="s">
        <v>1337</v>
      </c>
      <c r="TXB15" s="98" t="s">
        <v>1336</v>
      </c>
      <c r="TXC15" s="10"/>
      <c r="TXE15" s="6" t="s">
        <v>1337</v>
      </c>
      <c r="TXF15" s="98" t="s">
        <v>1336</v>
      </c>
      <c r="TXG15" s="10"/>
      <c r="TXI15" s="6" t="s">
        <v>1337</v>
      </c>
      <c r="TXJ15" s="98" t="s">
        <v>1336</v>
      </c>
      <c r="TXK15" s="10"/>
      <c r="TXM15" s="6" t="s">
        <v>1337</v>
      </c>
      <c r="TXN15" s="98" t="s">
        <v>1336</v>
      </c>
      <c r="TXO15" s="10"/>
      <c r="TXQ15" s="6" t="s">
        <v>1337</v>
      </c>
      <c r="TXR15" s="98" t="s">
        <v>1336</v>
      </c>
      <c r="TXS15" s="10"/>
      <c r="TXU15" s="6" t="s">
        <v>1337</v>
      </c>
      <c r="TXV15" s="98" t="s">
        <v>1336</v>
      </c>
      <c r="TXW15" s="10"/>
      <c r="TXY15" s="6" t="s">
        <v>1337</v>
      </c>
      <c r="TXZ15" s="98" t="s">
        <v>1336</v>
      </c>
      <c r="TYA15" s="10"/>
      <c r="TYC15" s="6" t="s">
        <v>1337</v>
      </c>
      <c r="TYD15" s="98" t="s">
        <v>1336</v>
      </c>
      <c r="TYE15" s="10"/>
      <c r="TYG15" s="6" t="s">
        <v>1337</v>
      </c>
      <c r="TYH15" s="98" t="s">
        <v>1336</v>
      </c>
      <c r="TYI15" s="10"/>
      <c r="TYK15" s="6" t="s">
        <v>1337</v>
      </c>
      <c r="TYL15" s="98" t="s">
        <v>1336</v>
      </c>
      <c r="TYM15" s="10"/>
      <c r="TYO15" s="6" t="s">
        <v>1337</v>
      </c>
      <c r="TYP15" s="98" t="s">
        <v>1336</v>
      </c>
      <c r="TYQ15" s="10"/>
      <c r="TYS15" s="6" t="s">
        <v>1337</v>
      </c>
      <c r="TYT15" s="98" t="s">
        <v>1336</v>
      </c>
      <c r="TYU15" s="10"/>
      <c r="TYW15" s="6" t="s">
        <v>1337</v>
      </c>
      <c r="TYX15" s="98" t="s">
        <v>1336</v>
      </c>
      <c r="TYY15" s="10"/>
      <c r="TZA15" s="6" t="s">
        <v>1337</v>
      </c>
      <c r="TZB15" s="98" t="s">
        <v>1336</v>
      </c>
      <c r="TZC15" s="10"/>
      <c r="TZE15" s="6" t="s">
        <v>1337</v>
      </c>
      <c r="TZF15" s="98" t="s">
        <v>1336</v>
      </c>
      <c r="TZG15" s="10"/>
      <c r="TZI15" s="6" t="s">
        <v>1337</v>
      </c>
      <c r="TZJ15" s="98" t="s">
        <v>1336</v>
      </c>
      <c r="TZK15" s="10"/>
      <c r="TZM15" s="6" t="s">
        <v>1337</v>
      </c>
      <c r="TZN15" s="98" t="s">
        <v>1336</v>
      </c>
      <c r="TZO15" s="10"/>
      <c r="TZQ15" s="6" t="s">
        <v>1337</v>
      </c>
      <c r="TZR15" s="98" t="s">
        <v>1336</v>
      </c>
      <c r="TZS15" s="10"/>
      <c r="TZU15" s="6" t="s">
        <v>1337</v>
      </c>
      <c r="TZV15" s="98" t="s">
        <v>1336</v>
      </c>
      <c r="TZW15" s="10"/>
      <c r="TZY15" s="6" t="s">
        <v>1337</v>
      </c>
      <c r="TZZ15" s="98" t="s">
        <v>1336</v>
      </c>
      <c r="UAA15" s="10"/>
      <c r="UAC15" s="6" t="s">
        <v>1337</v>
      </c>
      <c r="UAD15" s="98" t="s">
        <v>1336</v>
      </c>
      <c r="UAE15" s="10"/>
      <c r="UAG15" s="6" t="s">
        <v>1337</v>
      </c>
      <c r="UAH15" s="98" t="s">
        <v>1336</v>
      </c>
      <c r="UAI15" s="10"/>
      <c r="UAK15" s="6" t="s">
        <v>1337</v>
      </c>
      <c r="UAL15" s="98" t="s">
        <v>1336</v>
      </c>
      <c r="UAM15" s="10"/>
      <c r="UAO15" s="6" t="s">
        <v>1337</v>
      </c>
      <c r="UAP15" s="98" t="s">
        <v>1336</v>
      </c>
      <c r="UAQ15" s="10"/>
      <c r="UAS15" s="6" t="s">
        <v>1337</v>
      </c>
      <c r="UAT15" s="98" t="s">
        <v>1336</v>
      </c>
      <c r="UAU15" s="10"/>
      <c r="UAW15" s="6" t="s">
        <v>1337</v>
      </c>
      <c r="UAX15" s="98" t="s">
        <v>1336</v>
      </c>
      <c r="UAY15" s="10"/>
      <c r="UBA15" s="6" t="s">
        <v>1337</v>
      </c>
      <c r="UBB15" s="98" t="s">
        <v>1336</v>
      </c>
      <c r="UBC15" s="10"/>
      <c r="UBE15" s="6" t="s">
        <v>1337</v>
      </c>
      <c r="UBF15" s="98" t="s">
        <v>1336</v>
      </c>
      <c r="UBG15" s="10"/>
      <c r="UBI15" s="6" t="s">
        <v>1337</v>
      </c>
      <c r="UBJ15" s="98" t="s">
        <v>1336</v>
      </c>
      <c r="UBK15" s="10"/>
      <c r="UBM15" s="6" t="s">
        <v>1337</v>
      </c>
      <c r="UBN15" s="98" t="s">
        <v>1336</v>
      </c>
      <c r="UBO15" s="10"/>
      <c r="UBQ15" s="6" t="s">
        <v>1337</v>
      </c>
      <c r="UBR15" s="98" t="s">
        <v>1336</v>
      </c>
      <c r="UBS15" s="10"/>
      <c r="UBU15" s="6" t="s">
        <v>1337</v>
      </c>
      <c r="UBV15" s="98" t="s">
        <v>1336</v>
      </c>
      <c r="UBW15" s="10"/>
      <c r="UBY15" s="6" t="s">
        <v>1337</v>
      </c>
      <c r="UBZ15" s="98" t="s">
        <v>1336</v>
      </c>
      <c r="UCA15" s="10"/>
      <c r="UCC15" s="6" t="s">
        <v>1337</v>
      </c>
      <c r="UCD15" s="98" t="s">
        <v>1336</v>
      </c>
      <c r="UCE15" s="10"/>
      <c r="UCG15" s="6" t="s">
        <v>1337</v>
      </c>
      <c r="UCH15" s="98" t="s">
        <v>1336</v>
      </c>
      <c r="UCI15" s="10"/>
      <c r="UCK15" s="6" t="s">
        <v>1337</v>
      </c>
      <c r="UCL15" s="98" t="s">
        <v>1336</v>
      </c>
      <c r="UCM15" s="10"/>
      <c r="UCO15" s="6" t="s">
        <v>1337</v>
      </c>
      <c r="UCP15" s="98" t="s">
        <v>1336</v>
      </c>
      <c r="UCQ15" s="10"/>
      <c r="UCS15" s="6" t="s">
        <v>1337</v>
      </c>
      <c r="UCT15" s="98" t="s">
        <v>1336</v>
      </c>
      <c r="UCU15" s="10"/>
      <c r="UCW15" s="6" t="s">
        <v>1337</v>
      </c>
      <c r="UCX15" s="98" t="s">
        <v>1336</v>
      </c>
      <c r="UCY15" s="10"/>
      <c r="UDA15" s="6" t="s">
        <v>1337</v>
      </c>
      <c r="UDB15" s="98" t="s">
        <v>1336</v>
      </c>
      <c r="UDC15" s="10"/>
      <c r="UDE15" s="6" t="s">
        <v>1337</v>
      </c>
      <c r="UDF15" s="98" t="s">
        <v>1336</v>
      </c>
      <c r="UDG15" s="10"/>
      <c r="UDI15" s="6" t="s">
        <v>1337</v>
      </c>
      <c r="UDJ15" s="98" t="s">
        <v>1336</v>
      </c>
      <c r="UDK15" s="10"/>
      <c r="UDM15" s="6" t="s">
        <v>1337</v>
      </c>
      <c r="UDN15" s="98" t="s">
        <v>1336</v>
      </c>
      <c r="UDO15" s="10"/>
      <c r="UDQ15" s="6" t="s">
        <v>1337</v>
      </c>
      <c r="UDR15" s="98" t="s">
        <v>1336</v>
      </c>
      <c r="UDS15" s="10"/>
      <c r="UDU15" s="6" t="s">
        <v>1337</v>
      </c>
      <c r="UDV15" s="98" t="s">
        <v>1336</v>
      </c>
      <c r="UDW15" s="10"/>
      <c r="UDY15" s="6" t="s">
        <v>1337</v>
      </c>
      <c r="UDZ15" s="98" t="s">
        <v>1336</v>
      </c>
      <c r="UEA15" s="10"/>
      <c r="UEC15" s="6" t="s">
        <v>1337</v>
      </c>
      <c r="UED15" s="98" t="s">
        <v>1336</v>
      </c>
      <c r="UEE15" s="10"/>
      <c r="UEG15" s="6" t="s">
        <v>1337</v>
      </c>
      <c r="UEH15" s="98" t="s">
        <v>1336</v>
      </c>
      <c r="UEI15" s="10"/>
      <c r="UEK15" s="6" t="s">
        <v>1337</v>
      </c>
      <c r="UEL15" s="98" t="s">
        <v>1336</v>
      </c>
      <c r="UEM15" s="10"/>
      <c r="UEO15" s="6" t="s">
        <v>1337</v>
      </c>
      <c r="UEP15" s="98" t="s">
        <v>1336</v>
      </c>
      <c r="UEQ15" s="10"/>
      <c r="UES15" s="6" t="s">
        <v>1337</v>
      </c>
      <c r="UET15" s="98" t="s">
        <v>1336</v>
      </c>
      <c r="UEU15" s="10"/>
      <c r="UEW15" s="6" t="s">
        <v>1337</v>
      </c>
      <c r="UEX15" s="98" t="s">
        <v>1336</v>
      </c>
      <c r="UEY15" s="10"/>
      <c r="UFA15" s="6" t="s">
        <v>1337</v>
      </c>
      <c r="UFB15" s="98" t="s">
        <v>1336</v>
      </c>
      <c r="UFC15" s="10"/>
      <c r="UFE15" s="6" t="s">
        <v>1337</v>
      </c>
      <c r="UFF15" s="98" t="s">
        <v>1336</v>
      </c>
      <c r="UFG15" s="10"/>
      <c r="UFI15" s="6" t="s">
        <v>1337</v>
      </c>
      <c r="UFJ15" s="98" t="s">
        <v>1336</v>
      </c>
      <c r="UFK15" s="10"/>
      <c r="UFM15" s="6" t="s">
        <v>1337</v>
      </c>
      <c r="UFN15" s="98" t="s">
        <v>1336</v>
      </c>
      <c r="UFO15" s="10"/>
      <c r="UFQ15" s="6" t="s">
        <v>1337</v>
      </c>
      <c r="UFR15" s="98" t="s">
        <v>1336</v>
      </c>
      <c r="UFS15" s="10"/>
      <c r="UFU15" s="6" t="s">
        <v>1337</v>
      </c>
      <c r="UFV15" s="98" t="s">
        <v>1336</v>
      </c>
      <c r="UFW15" s="10"/>
      <c r="UFY15" s="6" t="s">
        <v>1337</v>
      </c>
      <c r="UFZ15" s="98" t="s">
        <v>1336</v>
      </c>
      <c r="UGA15" s="10"/>
      <c r="UGC15" s="6" t="s">
        <v>1337</v>
      </c>
      <c r="UGD15" s="98" t="s">
        <v>1336</v>
      </c>
      <c r="UGE15" s="10"/>
      <c r="UGG15" s="6" t="s">
        <v>1337</v>
      </c>
      <c r="UGH15" s="98" t="s">
        <v>1336</v>
      </c>
      <c r="UGI15" s="10"/>
      <c r="UGK15" s="6" t="s">
        <v>1337</v>
      </c>
      <c r="UGL15" s="98" t="s">
        <v>1336</v>
      </c>
      <c r="UGM15" s="10"/>
      <c r="UGO15" s="6" t="s">
        <v>1337</v>
      </c>
      <c r="UGP15" s="98" t="s">
        <v>1336</v>
      </c>
      <c r="UGQ15" s="10"/>
      <c r="UGS15" s="6" t="s">
        <v>1337</v>
      </c>
      <c r="UGT15" s="98" t="s">
        <v>1336</v>
      </c>
      <c r="UGU15" s="10"/>
      <c r="UGW15" s="6" t="s">
        <v>1337</v>
      </c>
      <c r="UGX15" s="98" t="s">
        <v>1336</v>
      </c>
      <c r="UGY15" s="10"/>
      <c r="UHA15" s="6" t="s">
        <v>1337</v>
      </c>
      <c r="UHB15" s="98" t="s">
        <v>1336</v>
      </c>
      <c r="UHC15" s="10"/>
      <c r="UHE15" s="6" t="s">
        <v>1337</v>
      </c>
      <c r="UHF15" s="98" t="s">
        <v>1336</v>
      </c>
      <c r="UHG15" s="10"/>
      <c r="UHI15" s="6" t="s">
        <v>1337</v>
      </c>
      <c r="UHJ15" s="98" t="s">
        <v>1336</v>
      </c>
      <c r="UHK15" s="10"/>
      <c r="UHM15" s="6" t="s">
        <v>1337</v>
      </c>
      <c r="UHN15" s="98" t="s">
        <v>1336</v>
      </c>
      <c r="UHO15" s="10"/>
      <c r="UHQ15" s="6" t="s">
        <v>1337</v>
      </c>
      <c r="UHR15" s="98" t="s">
        <v>1336</v>
      </c>
      <c r="UHS15" s="10"/>
      <c r="UHU15" s="6" t="s">
        <v>1337</v>
      </c>
      <c r="UHV15" s="98" t="s">
        <v>1336</v>
      </c>
      <c r="UHW15" s="10"/>
      <c r="UHY15" s="6" t="s">
        <v>1337</v>
      </c>
      <c r="UHZ15" s="98" t="s">
        <v>1336</v>
      </c>
      <c r="UIA15" s="10"/>
      <c r="UIC15" s="6" t="s">
        <v>1337</v>
      </c>
      <c r="UID15" s="98" t="s">
        <v>1336</v>
      </c>
      <c r="UIE15" s="10"/>
      <c r="UIG15" s="6" t="s">
        <v>1337</v>
      </c>
      <c r="UIH15" s="98" t="s">
        <v>1336</v>
      </c>
      <c r="UII15" s="10"/>
      <c r="UIK15" s="6" t="s">
        <v>1337</v>
      </c>
      <c r="UIL15" s="98" t="s">
        <v>1336</v>
      </c>
      <c r="UIM15" s="10"/>
      <c r="UIO15" s="6" t="s">
        <v>1337</v>
      </c>
      <c r="UIP15" s="98" t="s">
        <v>1336</v>
      </c>
      <c r="UIQ15" s="10"/>
      <c r="UIS15" s="6" t="s">
        <v>1337</v>
      </c>
      <c r="UIT15" s="98" t="s">
        <v>1336</v>
      </c>
      <c r="UIU15" s="10"/>
      <c r="UIW15" s="6" t="s">
        <v>1337</v>
      </c>
      <c r="UIX15" s="98" t="s">
        <v>1336</v>
      </c>
      <c r="UIY15" s="10"/>
      <c r="UJA15" s="6" t="s">
        <v>1337</v>
      </c>
      <c r="UJB15" s="98" t="s">
        <v>1336</v>
      </c>
      <c r="UJC15" s="10"/>
      <c r="UJE15" s="6" t="s">
        <v>1337</v>
      </c>
      <c r="UJF15" s="98" t="s">
        <v>1336</v>
      </c>
      <c r="UJG15" s="10"/>
      <c r="UJI15" s="6" t="s">
        <v>1337</v>
      </c>
      <c r="UJJ15" s="98" t="s">
        <v>1336</v>
      </c>
      <c r="UJK15" s="10"/>
      <c r="UJM15" s="6" t="s">
        <v>1337</v>
      </c>
      <c r="UJN15" s="98" t="s">
        <v>1336</v>
      </c>
      <c r="UJO15" s="10"/>
      <c r="UJQ15" s="6" t="s">
        <v>1337</v>
      </c>
      <c r="UJR15" s="98" t="s">
        <v>1336</v>
      </c>
      <c r="UJS15" s="10"/>
      <c r="UJU15" s="6" t="s">
        <v>1337</v>
      </c>
      <c r="UJV15" s="98" t="s">
        <v>1336</v>
      </c>
      <c r="UJW15" s="10"/>
      <c r="UJY15" s="6" t="s">
        <v>1337</v>
      </c>
      <c r="UJZ15" s="98" t="s">
        <v>1336</v>
      </c>
      <c r="UKA15" s="10"/>
      <c r="UKC15" s="6" t="s">
        <v>1337</v>
      </c>
      <c r="UKD15" s="98" t="s">
        <v>1336</v>
      </c>
      <c r="UKE15" s="10"/>
      <c r="UKG15" s="6" t="s">
        <v>1337</v>
      </c>
      <c r="UKH15" s="98" t="s">
        <v>1336</v>
      </c>
      <c r="UKI15" s="10"/>
      <c r="UKK15" s="6" t="s">
        <v>1337</v>
      </c>
      <c r="UKL15" s="98" t="s">
        <v>1336</v>
      </c>
      <c r="UKM15" s="10"/>
      <c r="UKO15" s="6" t="s">
        <v>1337</v>
      </c>
      <c r="UKP15" s="98" t="s">
        <v>1336</v>
      </c>
      <c r="UKQ15" s="10"/>
      <c r="UKS15" s="6" t="s">
        <v>1337</v>
      </c>
      <c r="UKT15" s="98" t="s">
        <v>1336</v>
      </c>
      <c r="UKU15" s="10"/>
      <c r="UKW15" s="6" t="s">
        <v>1337</v>
      </c>
      <c r="UKX15" s="98" t="s">
        <v>1336</v>
      </c>
      <c r="UKY15" s="10"/>
      <c r="ULA15" s="6" t="s">
        <v>1337</v>
      </c>
      <c r="ULB15" s="98" t="s">
        <v>1336</v>
      </c>
      <c r="ULC15" s="10"/>
      <c r="ULE15" s="6" t="s">
        <v>1337</v>
      </c>
      <c r="ULF15" s="98" t="s">
        <v>1336</v>
      </c>
      <c r="ULG15" s="10"/>
      <c r="ULI15" s="6" t="s">
        <v>1337</v>
      </c>
      <c r="ULJ15" s="98" t="s">
        <v>1336</v>
      </c>
      <c r="ULK15" s="10"/>
      <c r="ULM15" s="6" t="s">
        <v>1337</v>
      </c>
      <c r="ULN15" s="98" t="s">
        <v>1336</v>
      </c>
      <c r="ULO15" s="10"/>
      <c r="ULQ15" s="6" t="s">
        <v>1337</v>
      </c>
      <c r="ULR15" s="98" t="s">
        <v>1336</v>
      </c>
      <c r="ULS15" s="10"/>
      <c r="ULU15" s="6" t="s">
        <v>1337</v>
      </c>
      <c r="ULV15" s="98" t="s">
        <v>1336</v>
      </c>
      <c r="ULW15" s="10"/>
      <c r="ULY15" s="6" t="s">
        <v>1337</v>
      </c>
      <c r="ULZ15" s="98" t="s">
        <v>1336</v>
      </c>
      <c r="UMA15" s="10"/>
      <c r="UMC15" s="6" t="s">
        <v>1337</v>
      </c>
      <c r="UMD15" s="98" t="s">
        <v>1336</v>
      </c>
      <c r="UME15" s="10"/>
      <c r="UMG15" s="6" t="s">
        <v>1337</v>
      </c>
      <c r="UMH15" s="98" t="s">
        <v>1336</v>
      </c>
      <c r="UMI15" s="10"/>
      <c r="UMK15" s="6" t="s">
        <v>1337</v>
      </c>
      <c r="UML15" s="98" t="s">
        <v>1336</v>
      </c>
      <c r="UMM15" s="10"/>
      <c r="UMO15" s="6" t="s">
        <v>1337</v>
      </c>
      <c r="UMP15" s="98" t="s">
        <v>1336</v>
      </c>
      <c r="UMQ15" s="10"/>
      <c r="UMS15" s="6" t="s">
        <v>1337</v>
      </c>
      <c r="UMT15" s="98" t="s">
        <v>1336</v>
      </c>
      <c r="UMU15" s="10"/>
      <c r="UMW15" s="6" t="s">
        <v>1337</v>
      </c>
      <c r="UMX15" s="98" t="s">
        <v>1336</v>
      </c>
      <c r="UMY15" s="10"/>
      <c r="UNA15" s="6" t="s">
        <v>1337</v>
      </c>
      <c r="UNB15" s="98" t="s">
        <v>1336</v>
      </c>
      <c r="UNC15" s="10"/>
      <c r="UNE15" s="6" t="s">
        <v>1337</v>
      </c>
      <c r="UNF15" s="98" t="s">
        <v>1336</v>
      </c>
      <c r="UNG15" s="10"/>
      <c r="UNI15" s="6" t="s">
        <v>1337</v>
      </c>
      <c r="UNJ15" s="98" t="s">
        <v>1336</v>
      </c>
      <c r="UNK15" s="10"/>
      <c r="UNM15" s="6" t="s">
        <v>1337</v>
      </c>
      <c r="UNN15" s="98" t="s">
        <v>1336</v>
      </c>
      <c r="UNO15" s="10"/>
      <c r="UNQ15" s="6" t="s">
        <v>1337</v>
      </c>
      <c r="UNR15" s="98" t="s">
        <v>1336</v>
      </c>
      <c r="UNS15" s="10"/>
      <c r="UNU15" s="6" t="s">
        <v>1337</v>
      </c>
      <c r="UNV15" s="98" t="s">
        <v>1336</v>
      </c>
      <c r="UNW15" s="10"/>
      <c r="UNY15" s="6" t="s">
        <v>1337</v>
      </c>
      <c r="UNZ15" s="98" t="s">
        <v>1336</v>
      </c>
      <c r="UOA15" s="10"/>
      <c r="UOC15" s="6" t="s">
        <v>1337</v>
      </c>
      <c r="UOD15" s="98" t="s">
        <v>1336</v>
      </c>
      <c r="UOE15" s="10"/>
      <c r="UOG15" s="6" t="s">
        <v>1337</v>
      </c>
      <c r="UOH15" s="98" t="s">
        <v>1336</v>
      </c>
      <c r="UOI15" s="10"/>
      <c r="UOK15" s="6" t="s">
        <v>1337</v>
      </c>
      <c r="UOL15" s="98" t="s">
        <v>1336</v>
      </c>
      <c r="UOM15" s="10"/>
      <c r="UOO15" s="6" t="s">
        <v>1337</v>
      </c>
      <c r="UOP15" s="98" t="s">
        <v>1336</v>
      </c>
      <c r="UOQ15" s="10"/>
      <c r="UOS15" s="6" t="s">
        <v>1337</v>
      </c>
      <c r="UOT15" s="98" t="s">
        <v>1336</v>
      </c>
      <c r="UOU15" s="10"/>
      <c r="UOW15" s="6" t="s">
        <v>1337</v>
      </c>
      <c r="UOX15" s="98" t="s">
        <v>1336</v>
      </c>
      <c r="UOY15" s="10"/>
      <c r="UPA15" s="6" t="s">
        <v>1337</v>
      </c>
      <c r="UPB15" s="98" t="s">
        <v>1336</v>
      </c>
      <c r="UPC15" s="10"/>
      <c r="UPE15" s="6" t="s">
        <v>1337</v>
      </c>
      <c r="UPF15" s="98" t="s">
        <v>1336</v>
      </c>
      <c r="UPG15" s="10"/>
      <c r="UPI15" s="6" t="s">
        <v>1337</v>
      </c>
      <c r="UPJ15" s="98" t="s">
        <v>1336</v>
      </c>
      <c r="UPK15" s="10"/>
      <c r="UPM15" s="6" t="s">
        <v>1337</v>
      </c>
      <c r="UPN15" s="98" t="s">
        <v>1336</v>
      </c>
      <c r="UPO15" s="10"/>
      <c r="UPQ15" s="6" t="s">
        <v>1337</v>
      </c>
      <c r="UPR15" s="98" t="s">
        <v>1336</v>
      </c>
      <c r="UPS15" s="10"/>
      <c r="UPU15" s="6" t="s">
        <v>1337</v>
      </c>
      <c r="UPV15" s="98" t="s">
        <v>1336</v>
      </c>
      <c r="UPW15" s="10"/>
      <c r="UPY15" s="6" t="s">
        <v>1337</v>
      </c>
      <c r="UPZ15" s="98" t="s">
        <v>1336</v>
      </c>
      <c r="UQA15" s="10"/>
      <c r="UQC15" s="6" t="s">
        <v>1337</v>
      </c>
      <c r="UQD15" s="98" t="s">
        <v>1336</v>
      </c>
      <c r="UQE15" s="10"/>
      <c r="UQG15" s="6" t="s">
        <v>1337</v>
      </c>
      <c r="UQH15" s="98" t="s">
        <v>1336</v>
      </c>
      <c r="UQI15" s="10"/>
      <c r="UQK15" s="6" t="s">
        <v>1337</v>
      </c>
      <c r="UQL15" s="98" t="s">
        <v>1336</v>
      </c>
      <c r="UQM15" s="10"/>
      <c r="UQO15" s="6" t="s">
        <v>1337</v>
      </c>
      <c r="UQP15" s="98" t="s">
        <v>1336</v>
      </c>
      <c r="UQQ15" s="10"/>
      <c r="UQS15" s="6" t="s">
        <v>1337</v>
      </c>
      <c r="UQT15" s="98" t="s">
        <v>1336</v>
      </c>
      <c r="UQU15" s="10"/>
      <c r="UQW15" s="6" t="s">
        <v>1337</v>
      </c>
      <c r="UQX15" s="98" t="s">
        <v>1336</v>
      </c>
      <c r="UQY15" s="10"/>
      <c r="URA15" s="6" t="s">
        <v>1337</v>
      </c>
      <c r="URB15" s="98" t="s">
        <v>1336</v>
      </c>
      <c r="URC15" s="10"/>
      <c r="URE15" s="6" t="s">
        <v>1337</v>
      </c>
      <c r="URF15" s="98" t="s">
        <v>1336</v>
      </c>
      <c r="URG15" s="10"/>
      <c r="URI15" s="6" t="s">
        <v>1337</v>
      </c>
      <c r="URJ15" s="98" t="s">
        <v>1336</v>
      </c>
      <c r="URK15" s="10"/>
      <c r="URM15" s="6" t="s">
        <v>1337</v>
      </c>
      <c r="URN15" s="98" t="s">
        <v>1336</v>
      </c>
      <c r="URO15" s="10"/>
      <c r="URQ15" s="6" t="s">
        <v>1337</v>
      </c>
      <c r="URR15" s="98" t="s">
        <v>1336</v>
      </c>
      <c r="URS15" s="10"/>
      <c r="URU15" s="6" t="s">
        <v>1337</v>
      </c>
      <c r="URV15" s="98" t="s">
        <v>1336</v>
      </c>
      <c r="URW15" s="10"/>
      <c r="URY15" s="6" t="s">
        <v>1337</v>
      </c>
      <c r="URZ15" s="98" t="s">
        <v>1336</v>
      </c>
      <c r="USA15" s="10"/>
      <c r="USC15" s="6" t="s">
        <v>1337</v>
      </c>
      <c r="USD15" s="98" t="s">
        <v>1336</v>
      </c>
      <c r="USE15" s="10"/>
      <c r="USG15" s="6" t="s">
        <v>1337</v>
      </c>
      <c r="USH15" s="98" t="s">
        <v>1336</v>
      </c>
      <c r="USI15" s="10"/>
      <c r="USK15" s="6" t="s">
        <v>1337</v>
      </c>
      <c r="USL15" s="98" t="s">
        <v>1336</v>
      </c>
      <c r="USM15" s="10"/>
      <c r="USO15" s="6" t="s">
        <v>1337</v>
      </c>
      <c r="USP15" s="98" t="s">
        <v>1336</v>
      </c>
      <c r="USQ15" s="10"/>
      <c r="USS15" s="6" t="s">
        <v>1337</v>
      </c>
      <c r="UST15" s="98" t="s">
        <v>1336</v>
      </c>
      <c r="USU15" s="10"/>
      <c r="USW15" s="6" t="s">
        <v>1337</v>
      </c>
      <c r="USX15" s="98" t="s">
        <v>1336</v>
      </c>
      <c r="USY15" s="10"/>
      <c r="UTA15" s="6" t="s">
        <v>1337</v>
      </c>
      <c r="UTB15" s="98" t="s">
        <v>1336</v>
      </c>
      <c r="UTC15" s="10"/>
      <c r="UTE15" s="6" t="s">
        <v>1337</v>
      </c>
      <c r="UTF15" s="98" t="s">
        <v>1336</v>
      </c>
      <c r="UTG15" s="10"/>
      <c r="UTI15" s="6" t="s">
        <v>1337</v>
      </c>
      <c r="UTJ15" s="98" t="s">
        <v>1336</v>
      </c>
      <c r="UTK15" s="10"/>
      <c r="UTM15" s="6" t="s">
        <v>1337</v>
      </c>
      <c r="UTN15" s="98" t="s">
        <v>1336</v>
      </c>
      <c r="UTO15" s="10"/>
      <c r="UTQ15" s="6" t="s">
        <v>1337</v>
      </c>
      <c r="UTR15" s="98" t="s">
        <v>1336</v>
      </c>
      <c r="UTS15" s="10"/>
      <c r="UTU15" s="6" t="s">
        <v>1337</v>
      </c>
      <c r="UTV15" s="98" t="s">
        <v>1336</v>
      </c>
      <c r="UTW15" s="10"/>
      <c r="UTY15" s="6" t="s">
        <v>1337</v>
      </c>
      <c r="UTZ15" s="98" t="s">
        <v>1336</v>
      </c>
      <c r="UUA15" s="10"/>
      <c r="UUC15" s="6" t="s">
        <v>1337</v>
      </c>
      <c r="UUD15" s="98" t="s">
        <v>1336</v>
      </c>
      <c r="UUE15" s="10"/>
      <c r="UUG15" s="6" t="s">
        <v>1337</v>
      </c>
      <c r="UUH15" s="98" t="s">
        <v>1336</v>
      </c>
      <c r="UUI15" s="10"/>
      <c r="UUK15" s="6" t="s">
        <v>1337</v>
      </c>
      <c r="UUL15" s="98" t="s">
        <v>1336</v>
      </c>
      <c r="UUM15" s="10"/>
      <c r="UUO15" s="6" t="s">
        <v>1337</v>
      </c>
      <c r="UUP15" s="98" t="s">
        <v>1336</v>
      </c>
      <c r="UUQ15" s="10"/>
      <c r="UUS15" s="6" t="s">
        <v>1337</v>
      </c>
      <c r="UUT15" s="98" t="s">
        <v>1336</v>
      </c>
      <c r="UUU15" s="10"/>
      <c r="UUW15" s="6" t="s">
        <v>1337</v>
      </c>
      <c r="UUX15" s="98" t="s">
        <v>1336</v>
      </c>
      <c r="UUY15" s="10"/>
      <c r="UVA15" s="6" t="s">
        <v>1337</v>
      </c>
      <c r="UVB15" s="98" t="s">
        <v>1336</v>
      </c>
      <c r="UVC15" s="10"/>
      <c r="UVE15" s="6" t="s">
        <v>1337</v>
      </c>
      <c r="UVF15" s="98" t="s">
        <v>1336</v>
      </c>
      <c r="UVG15" s="10"/>
      <c r="UVI15" s="6" t="s">
        <v>1337</v>
      </c>
      <c r="UVJ15" s="98" t="s">
        <v>1336</v>
      </c>
      <c r="UVK15" s="10"/>
      <c r="UVM15" s="6" t="s">
        <v>1337</v>
      </c>
      <c r="UVN15" s="98" t="s">
        <v>1336</v>
      </c>
      <c r="UVO15" s="10"/>
      <c r="UVQ15" s="6" t="s">
        <v>1337</v>
      </c>
      <c r="UVR15" s="98" t="s">
        <v>1336</v>
      </c>
      <c r="UVS15" s="10"/>
      <c r="UVU15" s="6" t="s">
        <v>1337</v>
      </c>
      <c r="UVV15" s="98" t="s">
        <v>1336</v>
      </c>
      <c r="UVW15" s="10"/>
      <c r="UVY15" s="6" t="s">
        <v>1337</v>
      </c>
      <c r="UVZ15" s="98" t="s">
        <v>1336</v>
      </c>
      <c r="UWA15" s="10"/>
      <c r="UWC15" s="6" t="s">
        <v>1337</v>
      </c>
      <c r="UWD15" s="98" t="s">
        <v>1336</v>
      </c>
      <c r="UWE15" s="10"/>
      <c r="UWG15" s="6" t="s">
        <v>1337</v>
      </c>
      <c r="UWH15" s="98" t="s">
        <v>1336</v>
      </c>
      <c r="UWI15" s="10"/>
      <c r="UWK15" s="6" t="s">
        <v>1337</v>
      </c>
      <c r="UWL15" s="98" t="s">
        <v>1336</v>
      </c>
      <c r="UWM15" s="10"/>
      <c r="UWO15" s="6" t="s">
        <v>1337</v>
      </c>
      <c r="UWP15" s="98" t="s">
        <v>1336</v>
      </c>
      <c r="UWQ15" s="10"/>
      <c r="UWS15" s="6" t="s">
        <v>1337</v>
      </c>
      <c r="UWT15" s="98" t="s">
        <v>1336</v>
      </c>
      <c r="UWU15" s="10"/>
      <c r="UWW15" s="6" t="s">
        <v>1337</v>
      </c>
      <c r="UWX15" s="98" t="s">
        <v>1336</v>
      </c>
      <c r="UWY15" s="10"/>
      <c r="UXA15" s="6" t="s">
        <v>1337</v>
      </c>
      <c r="UXB15" s="98" t="s">
        <v>1336</v>
      </c>
      <c r="UXC15" s="10"/>
      <c r="UXE15" s="6" t="s">
        <v>1337</v>
      </c>
      <c r="UXF15" s="98" t="s">
        <v>1336</v>
      </c>
      <c r="UXG15" s="10"/>
      <c r="UXI15" s="6" t="s">
        <v>1337</v>
      </c>
      <c r="UXJ15" s="98" t="s">
        <v>1336</v>
      </c>
      <c r="UXK15" s="10"/>
      <c r="UXM15" s="6" t="s">
        <v>1337</v>
      </c>
      <c r="UXN15" s="98" t="s">
        <v>1336</v>
      </c>
      <c r="UXO15" s="10"/>
      <c r="UXQ15" s="6" t="s">
        <v>1337</v>
      </c>
      <c r="UXR15" s="98" t="s">
        <v>1336</v>
      </c>
      <c r="UXS15" s="10"/>
      <c r="UXU15" s="6" t="s">
        <v>1337</v>
      </c>
      <c r="UXV15" s="98" t="s">
        <v>1336</v>
      </c>
      <c r="UXW15" s="10"/>
      <c r="UXY15" s="6" t="s">
        <v>1337</v>
      </c>
      <c r="UXZ15" s="98" t="s">
        <v>1336</v>
      </c>
      <c r="UYA15" s="10"/>
      <c r="UYC15" s="6" t="s">
        <v>1337</v>
      </c>
      <c r="UYD15" s="98" t="s">
        <v>1336</v>
      </c>
      <c r="UYE15" s="10"/>
      <c r="UYG15" s="6" t="s">
        <v>1337</v>
      </c>
      <c r="UYH15" s="98" t="s">
        <v>1336</v>
      </c>
      <c r="UYI15" s="10"/>
      <c r="UYK15" s="6" t="s">
        <v>1337</v>
      </c>
      <c r="UYL15" s="98" t="s">
        <v>1336</v>
      </c>
      <c r="UYM15" s="10"/>
      <c r="UYO15" s="6" t="s">
        <v>1337</v>
      </c>
      <c r="UYP15" s="98" t="s">
        <v>1336</v>
      </c>
      <c r="UYQ15" s="10"/>
      <c r="UYS15" s="6" t="s">
        <v>1337</v>
      </c>
      <c r="UYT15" s="98" t="s">
        <v>1336</v>
      </c>
      <c r="UYU15" s="10"/>
      <c r="UYW15" s="6" t="s">
        <v>1337</v>
      </c>
      <c r="UYX15" s="98" t="s">
        <v>1336</v>
      </c>
      <c r="UYY15" s="10"/>
      <c r="UZA15" s="6" t="s">
        <v>1337</v>
      </c>
      <c r="UZB15" s="98" t="s">
        <v>1336</v>
      </c>
      <c r="UZC15" s="10"/>
      <c r="UZE15" s="6" t="s">
        <v>1337</v>
      </c>
      <c r="UZF15" s="98" t="s">
        <v>1336</v>
      </c>
      <c r="UZG15" s="10"/>
      <c r="UZI15" s="6" t="s">
        <v>1337</v>
      </c>
      <c r="UZJ15" s="98" t="s">
        <v>1336</v>
      </c>
      <c r="UZK15" s="10"/>
      <c r="UZM15" s="6" t="s">
        <v>1337</v>
      </c>
      <c r="UZN15" s="98" t="s">
        <v>1336</v>
      </c>
      <c r="UZO15" s="10"/>
      <c r="UZQ15" s="6" t="s">
        <v>1337</v>
      </c>
      <c r="UZR15" s="98" t="s">
        <v>1336</v>
      </c>
      <c r="UZS15" s="10"/>
      <c r="UZU15" s="6" t="s">
        <v>1337</v>
      </c>
      <c r="UZV15" s="98" t="s">
        <v>1336</v>
      </c>
      <c r="UZW15" s="10"/>
      <c r="UZY15" s="6" t="s">
        <v>1337</v>
      </c>
      <c r="UZZ15" s="98" t="s">
        <v>1336</v>
      </c>
      <c r="VAA15" s="10"/>
      <c r="VAC15" s="6" t="s">
        <v>1337</v>
      </c>
      <c r="VAD15" s="98" t="s">
        <v>1336</v>
      </c>
      <c r="VAE15" s="10"/>
      <c r="VAG15" s="6" t="s">
        <v>1337</v>
      </c>
      <c r="VAH15" s="98" t="s">
        <v>1336</v>
      </c>
      <c r="VAI15" s="10"/>
      <c r="VAK15" s="6" t="s">
        <v>1337</v>
      </c>
      <c r="VAL15" s="98" t="s">
        <v>1336</v>
      </c>
      <c r="VAM15" s="10"/>
      <c r="VAO15" s="6" t="s">
        <v>1337</v>
      </c>
      <c r="VAP15" s="98" t="s">
        <v>1336</v>
      </c>
      <c r="VAQ15" s="10"/>
      <c r="VAS15" s="6" t="s">
        <v>1337</v>
      </c>
      <c r="VAT15" s="98" t="s">
        <v>1336</v>
      </c>
      <c r="VAU15" s="10"/>
      <c r="VAW15" s="6" t="s">
        <v>1337</v>
      </c>
      <c r="VAX15" s="98" t="s">
        <v>1336</v>
      </c>
      <c r="VAY15" s="10"/>
      <c r="VBA15" s="6" t="s">
        <v>1337</v>
      </c>
      <c r="VBB15" s="98" t="s">
        <v>1336</v>
      </c>
      <c r="VBC15" s="10"/>
      <c r="VBE15" s="6" t="s">
        <v>1337</v>
      </c>
      <c r="VBF15" s="98" t="s">
        <v>1336</v>
      </c>
      <c r="VBG15" s="10"/>
      <c r="VBI15" s="6" t="s">
        <v>1337</v>
      </c>
      <c r="VBJ15" s="98" t="s">
        <v>1336</v>
      </c>
      <c r="VBK15" s="10"/>
      <c r="VBM15" s="6" t="s">
        <v>1337</v>
      </c>
      <c r="VBN15" s="98" t="s">
        <v>1336</v>
      </c>
      <c r="VBO15" s="10"/>
      <c r="VBQ15" s="6" t="s">
        <v>1337</v>
      </c>
      <c r="VBR15" s="98" t="s">
        <v>1336</v>
      </c>
      <c r="VBS15" s="10"/>
      <c r="VBU15" s="6" t="s">
        <v>1337</v>
      </c>
      <c r="VBV15" s="98" t="s">
        <v>1336</v>
      </c>
      <c r="VBW15" s="10"/>
      <c r="VBY15" s="6" t="s">
        <v>1337</v>
      </c>
      <c r="VBZ15" s="98" t="s">
        <v>1336</v>
      </c>
      <c r="VCA15" s="10"/>
      <c r="VCC15" s="6" t="s">
        <v>1337</v>
      </c>
      <c r="VCD15" s="98" t="s">
        <v>1336</v>
      </c>
      <c r="VCE15" s="10"/>
      <c r="VCG15" s="6" t="s">
        <v>1337</v>
      </c>
      <c r="VCH15" s="98" t="s">
        <v>1336</v>
      </c>
      <c r="VCI15" s="10"/>
      <c r="VCK15" s="6" t="s">
        <v>1337</v>
      </c>
      <c r="VCL15" s="98" t="s">
        <v>1336</v>
      </c>
      <c r="VCM15" s="10"/>
      <c r="VCO15" s="6" t="s">
        <v>1337</v>
      </c>
      <c r="VCP15" s="98" t="s">
        <v>1336</v>
      </c>
      <c r="VCQ15" s="10"/>
      <c r="VCS15" s="6" t="s">
        <v>1337</v>
      </c>
      <c r="VCT15" s="98" t="s">
        <v>1336</v>
      </c>
      <c r="VCU15" s="10"/>
      <c r="VCW15" s="6" t="s">
        <v>1337</v>
      </c>
      <c r="VCX15" s="98" t="s">
        <v>1336</v>
      </c>
      <c r="VCY15" s="10"/>
      <c r="VDA15" s="6" t="s">
        <v>1337</v>
      </c>
      <c r="VDB15" s="98" t="s">
        <v>1336</v>
      </c>
      <c r="VDC15" s="10"/>
      <c r="VDE15" s="6" t="s">
        <v>1337</v>
      </c>
      <c r="VDF15" s="98" t="s">
        <v>1336</v>
      </c>
      <c r="VDG15" s="10"/>
      <c r="VDI15" s="6" t="s">
        <v>1337</v>
      </c>
      <c r="VDJ15" s="98" t="s">
        <v>1336</v>
      </c>
      <c r="VDK15" s="10"/>
      <c r="VDM15" s="6" t="s">
        <v>1337</v>
      </c>
      <c r="VDN15" s="98" t="s">
        <v>1336</v>
      </c>
      <c r="VDO15" s="10"/>
      <c r="VDQ15" s="6" t="s">
        <v>1337</v>
      </c>
      <c r="VDR15" s="98" t="s">
        <v>1336</v>
      </c>
      <c r="VDS15" s="10"/>
      <c r="VDU15" s="6" t="s">
        <v>1337</v>
      </c>
      <c r="VDV15" s="98" t="s">
        <v>1336</v>
      </c>
      <c r="VDW15" s="10"/>
      <c r="VDY15" s="6" t="s">
        <v>1337</v>
      </c>
      <c r="VDZ15" s="98" t="s">
        <v>1336</v>
      </c>
      <c r="VEA15" s="10"/>
      <c r="VEC15" s="6" t="s">
        <v>1337</v>
      </c>
      <c r="VED15" s="98" t="s">
        <v>1336</v>
      </c>
      <c r="VEE15" s="10"/>
      <c r="VEG15" s="6" t="s">
        <v>1337</v>
      </c>
      <c r="VEH15" s="98" t="s">
        <v>1336</v>
      </c>
      <c r="VEI15" s="10"/>
      <c r="VEK15" s="6" t="s">
        <v>1337</v>
      </c>
      <c r="VEL15" s="98" t="s">
        <v>1336</v>
      </c>
      <c r="VEM15" s="10"/>
      <c r="VEO15" s="6" t="s">
        <v>1337</v>
      </c>
      <c r="VEP15" s="98" t="s">
        <v>1336</v>
      </c>
      <c r="VEQ15" s="10"/>
      <c r="VES15" s="6" t="s">
        <v>1337</v>
      </c>
      <c r="VET15" s="98" t="s">
        <v>1336</v>
      </c>
      <c r="VEU15" s="10"/>
      <c r="VEW15" s="6" t="s">
        <v>1337</v>
      </c>
      <c r="VEX15" s="98" t="s">
        <v>1336</v>
      </c>
      <c r="VEY15" s="10"/>
      <c r="VFA15" s="6" t="s">
        <v>1337</v>
      </c>
      <c r="VFB15" s="98" t="s">
        <v>1336</v>
      </c>
      <c r="VFC15" s="10"/>
      <c r="VFE15" s="6" t="s">
        <v>1337</v>
      </c>
      <c r="VFF15" s="98" t="s">
        <v>1336</v>
      </c>
      <c r="VFG15" s="10"/>
      <c r="VFI15" s="6" t="s">
        <v>1337</v>
      </c>
      <c r="VFJ15" s="98" t="s">
        <v>1336</v>
      </c>
      <c r="VFK15" s="10"/>
      <c r="VFM15" s="6" t="s">
        <v>1337</v>
      </c>
      <c r="VFN15" s="98" t="s">
        <v>1336</v>
      </c>
      <c r="VFO15" s="10"/>
      <c r="VFQ15" s="6" t="s">
        <v>1337</v>
      </c>
      <c r="VFR15" s="98" t="s">
        <v>1336</v>
      </c>
      <c r="VFS15" s="10"/>
      <c r="VFU15" s="6" t="s">
        <v>1337</v>
      </c>
      <c r="VFV15" s="98" t="s">
        <v>1336</v>
      </c>
      <c r="VFW15" s="10"/>
      <c r="VFY15" s="6" t="s">
        <v>1337</v>
      </c>
      <c r="VFZ15" s="98" t="s">
        <v>1336</v>
      </c>
      <c r="VGA15" s="10"/>
      <c r="VGC15" s="6" t="s">
        <v>1337</v>
      </c>
      <c r="VGD15" s="98" t="s">
        <v>1336</v>
      </c>
      <c r="VGE15" s="10"/>
      <c r="VGG15" s="6" t="s">
        <v>1337</v>
      </c>
      <c r="VGH15" s="98" t="s">
        <v>1336</v>
      </c>
      <c r="VGI15" s="10"/>
      <c r="VGK15" s="6" t="s">
        <v>1337</v>
      </c>
      <c r="VGL15" s="98" t="s">
        <v>1336</v>
      </c>
      <c r="VGM15" s="10"/>
      <c r="VGO15" s="6" t="s">
        <v>1337</v>
      </c>
      <c r="VGP15" s="98" t="s">
        <v>1336</v>
      </c>
      <c r="VGQ15" s="10"/>
      <c r="VGS15" s="6" t="s">
        <v>1337</v>
      </c>
      <c r="VGT15" s="98" t="s">
        <v>1336</v>
      </c>
      <c r="VGU15" s="10"/>
      <c r="VGW15" s="6" t="s">
        <v>1337</v>
      </c>
      <c r="VGX15" s="98" t="s">
        <v>1336</v>
      </c>
      <c r="VGY15" s="10"/>
      <c r="VHA15" s="6" t="s">
        <v>1337</v>
      </c>
      <c r="VHB15" s="98" t="s">
        <v>1336</v>
      </c>
      <c r="VHC15" s="10"/>
      <c r="VHE15" s="6" t="s">
        <v>1337</v>
      </c>
      <c r="VHF15" s="98" t="s">
        <v>1336</v>
      </c>
      <c r="VHG15" s="10"/>
      <c r="VHI15" s="6" t="s">
        <v>1337</v>
      </c>
      <c r="VHJ15" s="98" t="s">
        <v>1336</v>
      </c>
      <c r="VHK15" s="10"/>
      <c r="VHM15" s="6" t="s">
        <v>1337</v>
      </c>
      <c r="VHN15" s="98" t="s">
        <v>1336</v>
      </c>
      <c r="VHO15" s="10"/>
      <c r="VHQ15" s="6" t="s">
        <v>1337</v>
      </c>
      <c r="VHR15" s="98" t="s">
        <v>1336</v>
      </c>
      <c r="VHS15" s="10"/>
      <c r="VHU15" s="6" t="s">
        <v>1337</v>
      </c>
      <c r="VHV15" s="98" t="s">
        <v>1336</v>
      </c>
      <c r="VHW15" s="10"/>
      <c r="VHY15" s="6" t="s">
        <v>1337</v>
      </c>
      <c r="VHZ15" s="98" t="s">
        <v>1336</v>
      </c>
      <c r="VIA15" s="10"/>
      <c r="VIC15" s="6" t="s">
        <v>1337</v>
      </c>
      <c r="VID15" s="98" t="s">
        <v>1336</v>
      </c>
      <c r="VIE15" s="10"/>
      <c r="VIG15" s="6" t="s">
        <v>1337</v>
      </c>
      <c r="VIH15" s="98" t="s">
        <v>1336</v>
      </c>
      <c r="VII15" s="10"/>
      <c r="VIK15" s="6" t="s">
        <v>1337</v>
      </c>
      <c r="VIL15" s="98" t="s">
        <v>1336</v>
      </c>
      <c r="VIM15" s="10"/>
      <c r="VIO15" s="6" t="s">
        <v>1337</v>
      </c>
      <c r="VIP15" s="98" t="s">
        <v>1336</v>
      </c>
      <c r="VIQ15" s="10"/>
      <c r="VIS15" s="6" t="s">
        <v>1337</v>
      </c>
      <c r="VIT15" s="98" t="s">
        <v>1336</v>
      </c>
      <c r="VIU15" s="10"/>
      <c r="VIW15" s="6" t="s">
        <v>1337</v>
      </c>
      <c r="VIX15" s="98" t="s">
        <v>1336</v>
      </c>
      <c r="VIY15" s="10"/>
      <c r="VJA15" s="6" t="s">
        <v>1337</v>
      </c>
      <c r="VJB15" s="98" t="s">
        <v>1336</v>
      </c>
      <c r="VJC15" s="10"/>
      <c r="VJE15" s="6" t="s">
        <v>1337</v>
      </c>
      <c r="VJF15" s="98" t="s">
        <v>1336</v>
      </c>
      <c r="VJG15" s="10"/>
      <c r="VJI15" s="6" t="s">
        <v>1337</v>
      </c>
      <c r="VJJ15" s="98" t="s">
        <v>1336</v>
      </c>
      <c r="VJK15" s="10"/>
      <c r="VJM15" s="6" t="s">
        <v>1337</v>
      </c>
      <c r="VJN15" s="98" t="s">
        <v>1336</v>
      </c>
      <c r="VJO15" s="10"/>
      <c r="VJQ15" s="6" t="s">
        <v>1337</v>
      </c>
      <c r="VJR15" s="98" t="s">
        <v>1336</v>
      </c>
      <c r="VJS15" s="10"/>
      <c r="VJU15" s="6" t="s">
        <v>1337</v>
      </c>
      <c r="VJV15" s="98" t="s">
        <v>1336</v>
      </c>
      <c r="VJW15" s="10"/>
      <c r="VJY15" s="6" t="s">
        <v>1337</v>
      </c>
      <c r="VJZ15" s="98" t="s">
        <v>1336</v>
      </c>
      <c r="VKA15" s="10"/>
      <c r="VKC15" s="6" t="s">
        <v>1337</v>
      </c>
      <c r="VKD15" s="98" t="s">
        <v>1336</v>
      </c>
      <c r="VKE15" s="10"/>
      <c r="VKG15" s="6" t="s">
        <v>1337</v>
      </c>
      <c r="VKH15" s="98" t="s">
        <v>1336</v>
      </c>
      <c r="VKI15" s="10"/>
      <c r="VKK15" s="6" t="s">
        <v>1337</v>
      </c>
      <c r="VKL15" s="98" t="s">
        <v>1336</v>
      </c>
      <c r="VKM15" s="10"/>
      <c r="VKO15" s="6" t="s">
        <v>1337</v>
      </c>
      <c r="VKP15" s="98" t="s">
        <v>1336</v>
      </c>
      <c r="VKQ15" s="10"/>
      <c r="VKS15" s="6" t="s">
        <v>1337</v>
      </c>
      <c r="VKT15" s="98" t="s">
        <v>1336</v>
      </c>
      <c r="VKU15" s="10"/>
      <c r="VKW15" s="6" t="s">
        <v>1337</v>
      </c>
      <c r="VKX15" s="98" t="s">
        <v>1336</v>
      </c>
      <c r="VKY15" s="10"/>
      <c r="VLA15" s="6" t="s">
        <v>1337</v>
      </c>
      <c r="VLB15" s="98" t="s">
        <v>1336</v>
      </c>
      <c r="VLC15" s="10"/>
      <c r="VLE15" s="6" t="s">
        <v>1337</v>
      </c>
      <c r="VLF15" s="98" t="s">
        <v>1336</v>
      </c>
      <c r="VLG15" s="10"/>
      <c r="VLI15" s="6" t="s">
        <v>1337</v>
      </c>
      <c r="VLJ15" s="98" t="s">
        <v>1336</v>
      </c>
      <c r="VLK15" s="10"/>
      <c r="VLM15" s="6" t="s">
        <v>1337</v>
      </c>
      <c r="VLN15" s="98" t="s">
        <v>1336</v>
      </c>
      <c r="VLO15" s="10"/>
      <c r="VLQ15" s="6" t="s">
        <v>1337</v>
      </c>
      <c r="VLR15" s="98" t="s">
        <v>1336</v>
      </c>
      <c r="VLS15" s="10"/>
      <c r="VLU15" s="6" t="s">
        <v>1337</v>
      </c>
      <c r="VLV15" s="98" t="s">
        <v>1336</v>
      </c>
      <c r="VLW15" s="10"/>
      <c r="VLY15" s="6" t="s">
        <v>1337</v>
      </c>
      <c r="VLZ15" s="98" t="s">
        <v>1336</v>
      </c>
      <c r="VMA15" s="10"/>
      <c r="VMC15" s="6" t="s">
        <v>1337</v>
      </c>
      <c r="VMD15" s="98" t="s">
        <v>1336</v>
      </c>
      <c r="VME15" s="10"/>
      <c r="VMG15" s="6" t="s">
        <v>1337</v>
      </c>
      <c r="VMH15" s="98" t="s">
        <v>1336</v>
      </c>
      <c r="VMI15" s="10"/>
      <c r="VMK15" s="6" t="s">
        <v>1337</v>
      </c>
      <c r="VML15" s="98" t="s">
        <v>1336</v>
      </c>
      <c r="VMM15" s="10"/>
      <c r="VMO15" s="6" t="s">
        <v>1337</v>
      </c>
      <c r="VMP15" s="98" t="s">
        <v>1336</v>
      </c>
      <c r="VMQ15" s="10"/>
      <c r="VMS15" s="6" t="s">
        <v>1337</v>
      </c>
      <c r="VMT15" s="98" t="s">
        <v>1336</v>
      </c>
      <c r="VMU15" s="10"/>
      <c r="VMW15" s="6" t="s">
        <v>1337</v>
      </c>
      <c r="VMX15" s="98" t="s">
        <v>1336</v>
      </c>
      <c r="VMY15" s="10"/>
      <c r="VNA15" s="6" t="s">
        <v>1337</v>
      </c>
      <c r="VNB15" s="98" t="s">
        <v>1336</v>
      </c>
      <c r="VNC15" s="10"/>
      <c r="VNE15" s="6" t="s">
        <v>1337</v>
      </c>
      <c r="VNF15" s="98" t="s">
        <v>1336</v>
      </c>
      <c r="VNG15" s="10"/>
      <c r="VNI15" s="6" t="s">
        <v>1337</v>
      </c>
      <c r="VNJ15" s="98" t="s">
        <v>1336</v>
      </c>
      <c r="VNK15" s="10"/>
      <c r="VNM15" s="6" t="s">
        <v>1337</v>
      </c>
      <c r="VNN15" s="98" t="s">
        <v>1336</v>
      </c>
      <c r="VNO15" s="10"/>
      <c r="VNQ15" s="6" t="s">
        <v>1337</v>
      </c>
      <c r="VNR15" s="98" t="s">
        <v>1336</v>
      </c>
      <c r="VNS15" s="10"/>
      <c r="VNU15" s="6" t="s">
        <v>1337</v>
      </c>
      <c r="VNV15" s="98" t="s">
        <v>1336</v>
      </c>
      <c r="VNW15" s="10"/>
      <c r="VNY15" s="6" t="s">
        <v>1337</v>
      </c>
      <c r="VNZ15" s="98" t="s">
        <v>1336</v>
      </c>
      <c r="VOA15" s="10"/>
      <c r="VOC15" s="6" t="s">
        <v>1337</v>
      </c>
      <c r="VOD15" s="98" t="s">
        <v>1336</v>
      </c>
      <c r="VOE15" s="10"/>
      <c r="VOG15" s="6" t="s">
        <v>1337</v>
      </c>
      <c r="VOH15" s="98" t="s">
        <v>1336</v>
      </c>
      <c r="VOI15" s="10"/>
      <c r="VOK15" s="6" t="s">
        <v>1337</v>
      </c>
      <c r="VOL15" s="98" t="s">
        <v>1336</v>
      </c>
      <c r="VOM15" s="10"/>
      <c r="VOO15" s="6" t="s">
        <v>1337</v>
      </c>
      <c r="VOP15" s="98" t="s">
        <v>1336</v>
      </c>
      <c r="VOQ15" s="10"/>
      <c r="VOS15" s="6" t="s">
        <v>1337</v>
      </c>
      <c r="VOT15" s="98" t="s">
        <v>1336</v>
      </c>
      <c r="VOU15" s="10"/>
      <c r="VOW15" s="6" t="s">
        <v>1337</v>
      </c>
      <c r="VOX15" s="98" t="s">
        <v>1336</v>
      </c>
      <c r="VOY15" s="10"/>
      <c r="VPA15" s="6" t="s">
        <v>1337</v>
      </c>
      <c r="VPB15" s="98" t="s">
        <v>1336</v>
      </c>
      <c r="VPC15" s="10"/>
      <c r="VPE15" s="6" t="s">
        <v>1337</v>
      </c>
      <c r="VPF15" s="98" t="s">
        <v>1336</v>
      </c>
      <c r="VPG15" s="10"/>
      <c r="VPI15" s="6" t="s">
        <v>1337</v>
      </c>
      <c r="VPJ15" s="98" t="s">
        <v>1336</v>
      </c>
      <c r="VPK15" s="10"/>
      <c r="VPM15" s="6" t="s">
        <v>1337</v>
      </c>
      <c r="VPN15" s="98" t="s">
        <v>1336</v>
      </c>
      <c r="VPO15" s="10"/>
      <c r="VPQ15" s="6" t="s">
        <v>1337</v>
      </c>
      <c r="VPR15" s="98" t="s">
        <v>1336</v>
      </c>
      <c r="VPS15" s="10"/>
      <c r="VPU15" s="6" t="s">
        <v>1337</v>
      </c>
      <c r="VPV15" s="98" t="s">
        <v>1336</v>
      </c>
      <c r="VPW15" s="10"/>
      <c r="VPY15" s="6" t="s">
        <v>1337</v>
      </c>
      <c r="VPZ15" s="98" t="s">
        <v>1336</v>
      </c>
      <c r="VQA15" s="10"/>
      <c r="VQC15" s="6" t="s">
        <v>1337</v>
      </c>
      <c r="VQD15" s="98" t="s">
        <v>1336</v>
      </c>
      <c r="VQE15" s="10"/>
      <c r="VQG15" s="6" t="s">
        <v>1337</v>
      </c>
      <c r="VQH15" s="98" t="s">
        <v>1336</v>
      </c>
      <c r="VQI15" s="10"/>
      <c r="VQK15" s="6" t="s">
        <v>1337</v>
      </c>
      <c r="VQL15" s="98" t="s">
        <v>1336</v>
      </c>
      <c r="VQM15" s="10"/>
      <c r="VQO15" s="6" t="s">
        <v>1337</v>
      </c>
      <c r="VQP15" s="98" t="s">
        <v>1336</v>
      </c>
      <c r="VQQ15" s="10"/>
      <c r="VQS15" s="6" t="s">
        <v>1337</v>
      </c>
      <c r="VQT15" s="98" t="s">
        <v>1336</v>
      </c>
      <c r="VQU15" s="10"/>
      <c r="VQW15" s="6" t="s">
        <v>1337</v>
      </c>
      <c r="VQX15" s="98" t="s">
        <v>1336</v>
      </c>
      <c r="VQY15" s="10"/>
      <c r="VRA15" s="6" t="s">
        <v>1337</v>
      </c>
      <c r="VRB15" s="98" t="s">
        <v>1336</v>
      </c>
      <c r="VRC15" s="10"/>
      <c r="VRE15" s="6" t="s">
        <v>1337</v>
      </c>
      <c r="VRF15" s="98" t="s">
        <v>1336</v>
      </c>
      <c r="VRG15" s="10"/>
      <c r="VRI15" s="6" t="s">
        <v>1337</v>
      </c>
      <c r="VRJ15" s="98" t="s">
        <v>1336</v>
      </c>
      <c r="VRK15" s="10"/>
      <c r="VRM15" s="6" t="s">
        <v>1337</v>
      </c>
      <c r="VRN15" s="98" t="s">
        <v>1336</v>
      </c>
      <c r="VRO15" s="10"/>
      <c r="VRQ15" s="6" t="s">
        <v>1337</v>
      </c>
      <c r="VRR15" s="98" t="s">
        <v>1336</v>
      </c>
      <c r="VRS15" s="10"/>
      <c r="VRU15" s="6" t="s">
        <v>1337</v>
      </c>
      <c r="VRV15" s="98" t="s">
        <v>1336</v>
      </c>
      <c r="VRW15" s="10"/>
      <c r="VRY15" s="6" t="s">
        <v>1337</v>
      </c>
      <c r="VRZ15" s="98" t="s">
        <v>1336</v>
      </c>
      <c r="VSA15" s="10"/>
      <c r="VSC15" s="6" t="s">
        <v>1337</v>
      </c>
      <c r="VSD15" s="98" t="s">
        <v>1336</v>
      </c>
      <c r="VSE15" s="10"/>
      <c r="VSG15" s="6" t="s">
        <v>1337</v>
      </c>
      <c r="VSH15" s="98" t="s">
        <v>1336</v>
      </c>
      <c r="VSI15" s="10"/>
      <c r="VSK15" s="6" t="s">
        <v>1337</v>
      </c>
      <c r="VSL15" s="98" t="s">
        <v>1336</v>
      </c>
      <c r="VSM15" s="10"/>
      <c r="VSO15" s="6" t="s">
        <v>1337</v>
      </c>
      <c r="VSP15" s="98" t="s">
        <v>1336</v>
      </c>
      <c r="VSQ15" s="10"/>
      <c r="VSS15" s="6" t="s">
        <v>1337</v>
      </c>
      <c r="VST15" s="98" t="s">
        <v>1336</v>
      </c>
      <c r="VSU15" s="10"/>
      <c r="VSW15" s="6" t="s">
        <v>1337</v>
      </c>
      <c r="VSX15" s="98" t="s">
        <v>1336</v>
      </c>
      <c r="VSY15" s="10"/>
      <c r="VTA15" s="6" t="s">
        <v>1337</v>
      </c>
      <c r="VTB15" s="98" t="s">
        <v>1336</v>
      </c>
      <c r="VTC15" s="10"/>
      <c r="VTE15" s="6" t="s">
        <v>1337</v>
      </c>
      <c r="VTF15" s="98" t="s">
        <v>1336</v>
      </c>
      <c r="VTG15" s="10"/>
      <c r="VTI15" s="6" t="s">
        <v>1337</v>
      </c>
      <c r="VTJ15" s="98" t="s">
        <v>1336</v>
      </c>
      <c r="VTK15" s="10"/>
      <c r="VTM15" s="6" t="s">
        <v>1337</v>
      </c>
      <c r="VTN15" s="98" t="s">
        <v>1336</v>
      </c>
      <c r="VTO15" s="10"/>
      <c r="VTQ15" s="6" t="s">
        <v>1337</v>
      </c>
      <c r="VTR15" s="98" t="s">
        <v>1336</v>
      </c>
      <c r="VTS15" s="10"/>
      <c r="VTU15" s="6" t="s">
        <v>1337</v>
      </c>
      <c r="VTV15" s="98" t="s">
        <v>1336</v>
      </c>
      <c r="VTW15" s="10"/>
      <c r="VTY15" s="6" t="s">
        <v>1337</v>
      </c>
      <c r="VTZ15" s="98" t="s">
        <v>1336</v>
      </c>
      <c r="VUA15" s="10"/>
      <c r="VUC15" s="6" t="s">
        <v>1337</v>
      </c>
      <c r="VUD15" s="98" t="s">
        <v>1336</v>
      </c>
      <c r="VUE15" s="10"/>
      <c r="VUG15" s="6" t="s">
        <v>1337</v>
      </c>
      <c r="VUH15" s="98" t="s">
        <v>1336</v>
      </c>
      <c r="VUI15" s="10"/>
      <c r="VUK15" s="6" t="s">
        <v>1337</v>
      </c>
      <c r="VUL15" s="98" t="s">
        <v>1336</v>
      </c>
      <c r="VUM15" s="10"/>
      <c r="VUO15" s="6" t="s">
        <v>1337</v>
      </c>
      <c r="VUP15" s="98" t="s">
        <v>1336</v>
      </c>
      <c r="VUQ15" s="10"/>
      <c r="VUS15" s="6" t="s">
        <v>1337</v>
      </c>
      <c r="VUT15" s="98" t="s">
        <v>1336</v>
      </c>
      <c r="VUU15" s="10"/>
      <c r="VUW15" s="6" t="s">
        <v>1337</v>
      </c>
      <c r="VUX15" s="98" t="s">
        <v>1336</v>
      </c>
      <c r="VUY15" s="10"/>
      <c r="VVA15" s="6" t="s">
        <v>1337</v>
      </c>
      <c r="VVB15" s="98" t="s">
        <v>1336</v>
      </c>
      <c r="VVC15" s="10"/>
      <c r="VVE15" s="6" t="s">
        <v>1337</v>
      </c>
      <c r="VVF15" s="98" t="s">
        <v>1336</v>
      </c>
      <c r="VVG15" s="10"/>
      <c r="VVI15" s="6" t="s">
        <v>1337</v>
      </c>
      <c r="VVJ15" s="98" t="s">
        <v>1336</v>
      </c>
      <c r="VVK15" s="10"/>
      <c r="VVM15" s="6" t="s">
        <v>1337</v>
      </c>
      <c r="VVN15" s="98" t="s">
        <v>1336</v>
      </c>
      <c r="VVO15" s="10"/>
      <c r="VVQ15" s="6" t="s">
        <v>1337</v>
      </c>
      <c r="VVR15" s="98" t="s">
        <v>1336</v>
      </c>
      <c r="VVS15" s="10"/>
      <c r="VVU15" s="6" t="s">
        <v>1337</v>
      </c>
      <c r="VVV15" s="98" t="s">
        <v>1336</v>
      </c>
      <c r="VVW15" s="10"/>
      <c r="VVY15" s="6" t="s">
        <v>1337</v>
      </c>
      <c r="VVZ15" s="98" t="s">
        <v>1336</v>
      </c>
      <c r="VWA15" s="10"/>
      <c r="VWC15" s="6" t="s">
        <v>1337</v>
      </c>
      <c r="VWD15" s="98" t="s">
        <v>1336</v>
      </c>
      <c r="VWE15" s="10"/>
      <c r="VWG15" s="6" t="s">
        <v>1337</v>
      </c>
      <c r="VWH15" s="98" t="s">
        <v>1336</v>
      </c>
      <c r="VWI15" s="10"/>
      <c r="VWK15" s="6" t="s">
        <v>1337</v>
      </c>
      <c r="VWL15" s="98" t="s">
        <v>1336</v>
      </c>
      <c r="VWM15" s="10"/>
      <c r="VWO15" s="6" t="s">
        <v>1337</v>
      </c>
      <c r="VWP15" s="98" t="s">
        <v>1336</v>
      </c>
      <c r="VWQ15" s="10"/>
      <c r="VWS15" s="6" t="s">
        <v>1337</v>
      </c>
      <c r="VWT15" s="98" t="s">
        <v>1336</v>
      </c>
      <c r="VWU15" s="10"/>
      <c r="VWW15" s="6" t="s">
        <v>1337</v>
      </c>
      <c r="VWX15" s="98" t="s">
        <v>1336</v>
      </c>
      <c r="VWY15" s="10"/>
      <c r="VXA15" s="6" t="s">
        <v>1337</v>
      </c>
      <c r="VXB15" s="98" t="s">
        <v>1336</v>
      </c>
      <c r="VXC15" s="10"/>
      <c r="VXE15" s="6" t="s">
        <v>1337</v>
      </c>
      <c r="VXF15" s="98" t="s">
        <v>1336</v>
      </c>
      <c r="VXG15" s="10"/>
      <c r="VXI15" s="6" t="s">
        <v>1337</v>
      </c>
      <c r="VXJ15" s="98" t="s">
        <v>1336</v>
      </c>
      <c r="VXK15" s="10"/>
      <c r="VXM15" s="6" t="s">
        <v>1337</v>
      </c>
      <c r="VXN15" s="98" t="s">
        <v>1336</v>
      </c>
      <c r="VXO15" s="10"/>
      <c r="VXQ15" s="6" t="s">
        <v>1337</v>
      </c>
      <c r="VXR15" s="98" t="s">
        <v>1336</v>
      </c>
      <c r="VXS15" s="10"/>
      <c r="VXU15" s="6" t="s">
        <v>1337</v>
      </c>
      <c r="VXV15" s="98" t="s">
        <v>1336</v>
      </c>
      <c r="VXW15" s="10"/>
      <c r="VXY15" s="6" t="s">
        <v>1337</v>
      </c>
      <c r="VXZ15" s="98" t="s">
        <v>1336</v>
      </c>
      <c r="VYA15" s="10"/>
      <c r="VYC15" s="6" t="s">
        <v>1337</v>
      </c>
      <c r="VYD15" s="98" t="s">
        <v>1336</v>
      </c>
      <c r="VYE15" s="10"/>
      <c r="VYG15" s="6" t="s">
        <v>1337</v>
      </c>
      <c r="VYH15" s="98" t="s">
        <v>1336</v>
      </c>
      <c r="VYI15" s="10"/>
      <c r="VYK15" s="6" t="s">
        <v>1337</v>
      </c>
      <c r="VYL15" s="98" t="s">
        <v>1336</v>
      </c>
      <c r="VYM15" s="10"/>
      <c r="VYO15" s="6" t="s">
        <v>1337</v>
      </c>
      <c r="VYP15" s="98" t="s">
        <v>1336</v>
      </c>
      <c r="VYQ15" s="10"/>
      <c r="VYS15" s="6" t="s">
        <v>1337</v>
      </c>
      <c r="VYT15" s="98" t="s">
        <v>1336</v>
      </c>
      <c r="VYU15" s="10"/>
      <c r="VYW15" s="6" t="s">
        <v>1337</v>
      </c>
      <c r="VYX15" s="98" t="s">
        <v>1336</v>
      </c>
      <c r="VYY15" s="10"/>
      <c r="VZA15" s="6" t="s">
        <v>1337</v>
      </c>
      <c r="VZB15" s="98" t="s">
        <v>1336</v>
      </c>
      <c r="VZC15" s="10"/>
      <c r="VZE15" s="6" t="s">
        <v>1337</v>
      </c>
      <c r="VZF15" s="98" t="s">
        <v>1336</v>
      </c>
      <c r="VZG15" s="10"/>
      <c r="VZI15" s="6" t="s">
        <v>1337</v>
      </c>
      <c r="VZJ15" s="98" t="s">
        <v>1336</v>
      </c>
      <c r="VZK15" s="10"/>
      <c r="VZM15" s="6" t="s">
        <v>1337</v>
      </c>
      <c r="VZN15" s="98" t="s">
        <v>1336</v>
      </c>
      <c r="VZO15" s="10"/>
      <c r="VZQ15" s="6" t="s">
        <v>1337</v>
      </c>
      <c r="VZR15" s="98" t="s">
        <v>1336</v>
      </c>
      <c r="VZS15" s="10"/>
      <c r="VZU15" s="6" t="s">
        <v>1337</v>
      </c>
      <c r="VZV15" s="98" t="s">
        <v>1336</v>
      </c>
      <c r="VZW15" s="10"/>
      <c r="VZY15" s="6" t="s">
        <v>1337</v>
      </c>
      <c r="VZZ15" s="98" t="s">
        <v>1336</v>
      </c>
      <c r="WAA15" s="10"/>
      <c r="WAC15" s="6" t="s">
        <v>1337</v>
      </c>
      <c r="WAD15" s="98" t="s">
        <v>1336</v>
      </c>
      <c r="WAE15" s="10"/>
      <c r="WAG15" s="6" t="s">
        <v>1337</v>
      </c>
      <c r="WAH15" s="98" t="s">
        <v>1336</v>
      </c>
      <c r="WAI15" s="10"/>
      <c r="WAK15" s="6" t="s">
        <v>1337</v>
      </c>
      <c r="WAL15" s="98" t="s">
        <v>1336</v>
      </c>
      <c r="WAM15" s="10"/>
      <c r="WAO15" s="6" t="s">
        <v>1337</v>
      </c>
      <c r="WAP15" s="98" t="s">
        <v>1336</v>
      </c>
      <c r="WAQ15" s="10"/>
      <c r="WAS15" s="6" t="s">
        <v>1337</v>
      </c>
      <c r="WAT15" s="98" t="s">
        <v>1336</v>
      </c>
      <c r="WAU15" s="10"/>
      <c r="WAW15" s="6" t="s">
        <v>1337</v>
      </c>
      <c r="WAX15" s="98" t="s">
        <v>1336</v>
      </c>
      <c r="WAY15" s="10"/>
      <c r="WBA15" s="6" t="s">
        <v>1337</v>
      </c>
      <c r="WBB15" s="98" t="s">
        <v>1336</v>
      </c>
      <c r="WBC15" s="10"/>
      <c r="WBE15" s="6" t="s">
        <v>1337</v>
      </c>
      <c r="WBF15" s="98" t="s">
        <v>1336</v>
      </c>
      <c r="WBG15" s="10"/>
      <c r="WBI15" s="6" t="s">
        <v>1337</v>
      </c>
      <c r="WBJ15" s="98" t="s">
        <v>1336</v>
      </c>
      <c r="WBK15" s="10"/>
      <c r="WBM15" s="6" t="s">
        <v>1337</v>
      </c>
      <c r="WBN15" s="98" t="s">
        <v>1336</v>
      </c>
      <c r="WBO15" s="10"/>
      <c r="WBQ15" s="6" t="s">
        <v>1337</v>
      </c>
      <c r="WBR15" s="98" t="s">
        <v>1336</v>
      </c>
      <c r="WBS15" s="10"/>
      <c r="WBU15" s="6" t="s">
        <v>1337</v>
      </c>
      <c r="WBV15" s="98" t="s">
        <v>1336</v>
      </c>
      <c r="WBW15" s="10"/>
      <c r="WBY15" s="6" t="s">
        <v>1337</v>
      </c>
      <c r="WBZ15" s="98" t="s">
        <v>1336</v>
      </c>
      <c r="WCA15" s="10"/>
      <c r="WCC15" s="6" t="s">
        <v>1337</v>
      </c>
      <c r="WCD15" s="98" t="s">
        <v>1336</v>
      </c>
      <c r="WCE15" s="10"/>
      <c r="WCG15" s="6" t="s">
        <v>1337</v>
      </c>
      <c r="WCH15" s="98" t="s">
        <v>1336</v>
      </c>
      <c r="WCI15" s="10"/>
      <c r="WCK15" s="6" t="s">
        <v>1337</v>
      </c>
      <c r="WCL15" s="98" t="s">
        <v>1336</v>
      </c>
      <c r="WCM15" s="10"/>
      <c r="WCO15" s="6" t="s">
        <v>1337</v>
      </c>
      <c r="WCP15" s="98" t="s">
        <v>1336</v>
      </c>
      <c r="WCQ15" s="10"/>
      <c r="WCS15" s="6" t="s">
        <v>1337</v>
      </c>
      <c r="WCT15" s="98" t="s">
        <v>1336</v>
      </c>
      <c r="WCU15" s="10"/>
      <c r="WCW15" s="6" t="s">
        <v>1337</v>
      </c>
      <c r="WCX15" s="98" t="s">
        <v>1336</v>
      </c>
      <c r="WCY15" s="10"/>
      <c r="WDA15" s="6" t="s">
        <v>1337</v>
      </c>
      <c r="WDB15" s="98" t="s">
        <v>1336</v>
      </c>
      <c r="WDC15" s="10"/>
      <c r="WDE15" s="6" t="s">
        <v>1337</v>
      </c>
      <c r="WDF15" s="98" t="s">
        <v>1336</v>
      </c>
      <c r="WDG15" s="10"/>
      <c r="WDI15" s="6" t="s">
        <v>1337</v>
      </c>
      <c r="WDJ15" s="98" t="s">
        <v>1336</v>
      </c>
      <c r="WDK15" s="10"/>
      <c r="WDM15" s="6" t="s">
        <v>1337</v>
      </c>
      <c r="WDN15" s="98" t="s">
        <v>1336</v>
      </c>
      <c r="WDO15" s="10"/>
      <c r="WDQ15" s="6" t="s">
        <v>1337</v>
      </c>
      <c r="WDR15" s="98" t="s">
        <v>1336</v>
      </c>
      <c r="WDS15" s="10"/>
      <c r="WDU15" s="6" t="s">
        <v>1337</v>
      </c>
      <c r="WDV15" s="98" t="s">
        <v>1336</v>
      </c>
      <c r="WDW15" s="10"/>
      <c r="WDY15" s="6" t="s">
        <v>1337</v>
      </c>
      <c r="WDZ15" s="98" t="s">
        <v>1336</v>
      </c>
      <c r="WEA15" s="10"/>
      <c r="WEC15" s="6" t="s">
        <v>1337</v>
      </c>
      <c r="WED15" s="98" t="s">
        <v>1336</v>
      </c>
      <c r="WEE15" s="10"/>
      <c r="WEG15" s="6" t="s">
        <v>1337</v>
      </c>
      <c r="WEH15" s="98" t="s">
        <v>1336</v>
      </c>
      <c r="WEI15" s="10"/>
      <c r="WEK15" s="6" t="s">
        <v>1337</v>
      </c>
      <c r="WEL15" s="98" t="s">
        <v>1336</v>
      </c>
      <c r="WEM15" s="10"/>
      <c r="WEO15" s="6" t="s">
        <v>1337</v>
      </c>
      <c r="WEP15" s="98" t="s">
        <v>1336</v>
      </c>
      <c r="WEQ15" s="10"/>
      <c r="WES15" s="6" t="s">
        <v>1337</v>
      </c>
      <c r="WET15" s="98" t="s">
        <v>1336</v>
      </c>
      <c r="WEU15" s="10"/>
      <c r="WEW15" s="6" t="s">
        <v>1337</v>
      </c>
      <c r="WEX15" s="98" t="s">
        <v>1336</v>
      </c>
      <c r="WEY15" s="10"/>
      <c r="WFA15" s="6" t="s">
        <v>1337</v>
      </c>
      <c r="WFB15" s="98" t="s">
        <v>1336</v>
      </c>
      <c r="WFC15" s="10"/>
      <c r="WFE15" s="6" t="s">
        <v>1337</v>
      </c>
      <c r="WFF15" s="98" t="s">
        <v>1336</v>
      </c>
      <c r="WFG15" s="10"/>
      <c r="WFI15" s="6" t="s">
        <v>1337</v>
      </c>
      <c r="WFJ15" s="98" t="s">
        <v>1336</v>
      </c>
      <c r="WFK15" s="10"/>
      <c r="WFM15" s="6" t="s">
        <v>1337</v>
      </c>
      <c r="WFN15" s="98" t="s">
        <v>1336</v>
      </c>
      <c r="WFO15" s="10"/>
      <c r="WFQ15" s="6" t="s">
        <v>1337</v>
      </c>
      <c r="WFR15" s="98" t="s">
        <v>1336</v>
      </c>
      <c r="WFS15" s="10"/>
      <c r="WFU15" s="6" t="s">
        <v>1337</v>
      </c>
      <c r="WFV15" s="98" t="s">
        <v>1336</v>
      </c>
      <c r="WFW15" s="10"/>
      <c r="WFY15" s="6" t="s">
        <v>1337</v>
      </c>
      <c r="WFZ15" s="98" t="s">
        <v>1336</v>
      </c>
      <c r="WGA15" s="10"/>
      <c r="WGC15" s="6" t="s">
        <v>1337</v>
      </c>
      <c r="WGD15" s="98" t="s">
        <v>1336</v>
      </c>
      <c r="WGE15" s="10"/>
      <c r="WGG15" s="6" t="s">
        <v>1337</v>
      </c>
      <c r="WGH15" s="98" t="s">
        <v>1336</v>
      </c>
      <c r="WGI15" s="10"/>
      <c r="WGK15" s="6" t="s">
        <v>1337</v>
      </c>
      <c r="WGL15" s="98" t="s">
        <v>1336</v>
      </c>
      <c r="WGM15" s="10"/>
      <c r="WGO15" s="6" t="s">
        <v>1337</v>
      </c>
      <c r="WGP15" s="98" t="s">
        <v>1336</v>
      </c>
      <c r="WGQ15" s="10"/>
      <c r="WGS15" s="6" t="s">
        <v>1337</v>
      </c>
      <c r="WGT15" s="98" t="s">
        <v>1336</v>
      </c>
      <c r="WGU15" s="10"/>
      <c r="WGW15" s="6" t="s">
        <v>1337</v>
      </c>
      <c r="WGX15" s="98" t="s">
        <v>1336</v>
      </c>
      <c r="WGY15" s="10"/>
      <c r="WHA15" s="6" t="s">
        <v>1337</v>
      </c>
      <c r="WHB15" s="98" t="s">
        <v>1336</v>
      </c>
      <c r="WHC15" s="10"/>
      <c r="WHE15" s="6" t="s">
        <v>1337</v>
      </c>
      <c r="WHF15" s="98" t="s">
        <v>1336</v>
      </c>
      <c r="WHG15" s="10"/>
      <c r="WHI15" s="6" t="s">
        <v>1337</v>
      </c>
      <c r="WHJ15" s="98" t="s">
        <v>1336</v>
      </c>
      <c r="WHK15" s="10"/>
      <c r="WHM15" s="6" t="s">
        <v>1337</v>
      </c>
      <c r="WHN15" s="98" t="s">
        <v>1336</v>
      </c>
      <c r="WHO15" s="10"/>
      <c r="WHQ15" s="6" t="s">
        <v>1337</v>
      </c>
      <c r="WHR15" s="98" t="s">
        <v>1336</v>
      </c>
      <c r="WHS15" s="10"/>
      <c r="WHU15" s="6" t="s">
        <v>1337</v>
      </c>
      <c r="WHV15" s="98" t="s">
        <v>1336</v>
      </c>
      <c r="WHW15" s="10"/>
      <c r="WHY15" s="6" t="s">
        <v>1337</v>
      </c>
      <c r="WHZ15" s="98" t="s">
        <v>1336</v>
      </c>
      <c r="WIA15" s="10"/>
      <c r="WIC15" s="6" t="s">
        <v>1337</v>
      </c>
      <c r="WID15" s="98" t="s">
        <v>1336</v>
      </c>
      <c r="WIE15" s="10"/>
      <c r="WIG15" s="6" t="s">
        <v>1337</v>
      </c>
      <c r="WIH15" s="98" t="s">
        <v>1336</v>
      </c>
      <c r="WII15" s="10"/>
      <c r="WIK15" s="6" t="s">
        <v>1337</v>
      </c>
      <c r="WIL15" s="98" t="s">
        <v>1336</v>
      </c>
      <c r="WIM15" s="10"/>
      <c r="WIO15" s="6" t="s">
        <v>1337</v>
      </c>
      <c r="WIP15" s="98" t="s">
        <v>1336</v>
      </c>
      <c r="WIQ15" s="10"/>
      <c r="WIS15" s="6" t="s">
        <v>1337</v>
      </c>
      <c r="WIT15" s="98" t="s">
        <v>1336</v>
      </c>
      <c r="WIU15" s="10"/>
      <c r="WIW15" s="6" t="s">
        <v>1337</v>
      </c>
      <c r="WIX15" s="98" t="s">
        <v>1336</v>
      </c>
      <c r="WIY15" s="10"/>
      <c r="WJA15" s="6" t="s">
        <v>1337</v>
      </c>
      <c r="WJB15" s="98" t="s">
        <v>1336</v>
      </c>
      <c r="WJC15" s="10"/>
      <c r="WJE15" s="6" t="s">
        <v>1337</v>
      </c>
      <c r="WJF15" s="98" t="s">
        <v>1336</v>
      </c>
      <c r="WJG15" s="10"/>
      <c r="WJI15" s="6" t="s">
        <v>1337</v>
      </c>
      <c r="WJJ15" s="98" t="s">
        <v>1336</v>
      </c>
      <c r="WJK15" s="10"/>
      <c r="WJM15" s="6" t="s">
        <v>1337</v>
      </c>
      <c r="WJN15" s="98" t="s">
        <v>1336</v>
      </c>
      <c r="WJO15" s="10"/>
      <c r="WJQ15" s="6" t="s">
        <v>1337</v>
      </c>
      <c r="WJR15" s="98" t="s">
        <v>1336</v>
      </c>
      <c r="WJS15" s="10"/>
      <c r="WJU15" s="6" t="s">
        <v>1337</v>
      </c>
      <c r="WJV15" s="98" t="s">
        <v>1336</v>
      </c>
      <c r="WJW15" s="10"/>
      <c r="WJY15" s="6" t="s">
        <v>1337</v>
      </c>
      <c r="WJZ15" s="98" t="s">
        <v>1336</v>
      </c>
      <c r="WKA15" s="10"/>
      <c r="WKC15" s="6" t="s">
        <v>1337</v>
      </c>
      <c r="WKD15" s="98" t="s">
        <v>1336</v>
      </c>
      <c r="WKE15" s="10"/>
      <c r="WKG15" s="6" t="s">
        <v>1337</v>
      </c>
      <c r="WKH15" s="98" t="s">
        <v>1336</v>
      </c>
      <c r="WKI15" s="10"/>
      <c r="WKK15" s="6" t="s">
        <v>1337</v>
      </c>
      <c r="WKL15" s="98" t="s">
        <v>1336</v>
      </c>
      <c r="WKM15" s="10"/>
      <c r="WKO15" s="6" t="s">
        <v>1337</v>
      </c>
      <c r="WKP15" s="98" t="s">
        <v>1336</v>
      </c>
      <c r="WKQ15" s="10"/>
      <c r="WKS15" s="6" t="s">
        <v>1337</v>
      </c>
      <c r="WKT15" s="98" t="s">
        <v>1336</v>
      </c>
      <c r="WKU15" s="10"/>
      <c r="WKW15" s="6" t="s">
        <v>1337</v>
      </c>
      <c r="WKX15" s="98" t="s">
        <v>1336</v>
      </c>
      <c r="WKY15" s="10"/>
      <c r="WLA15" s="6" t="s">
        <v>1337</v>
      </c>
      <c r="WLB15" s="98" t="s">
        <v>1336</v>
      </c>
      <c r="WLC15" s="10"/>
      <c r="WLE15" s="6" t="s">
        <v>1337</v>
      </c>
      <c r="WLF15" s="98" t="s">
        <v>1336</v>
      </c>
      <c r="WLG15" s="10"/>
      <c r="WLI15" s="6" t="s">
        <v>1337</v>
      </c>
      <c r="WLJ15" s="98" t="s">
        <v>1336</v>
      </c>
      <c r="WLK15" s="10"/>
      <c r="WLM15" s="6" t="s">
        <v>1337</v>
      </c>
      <c r="WLN15" s="98" t="s">
        <v>1336</v>
      </c>
      <c r="WLO15" s="10"/>
      <c r="WLQ15" s="6" t="s">
        <v>1337</v>
      </c>
      <c r="WLR15" s="98" t="s">
        <v>1336</v>
      </c>
      <c r="WLS15" s="10"/>
      <c r="WLU15" s="6" t="s">
        <v>1337</v>
      </c>
      <c r="WLV15" s="98" t="s">
        <v>1336</v>
      </c>
      <c r="WLW15" s="10"/>
      <c r="WLY15" s="6" t="s">
        <v>1337</v>
      </c>
      <c r="WLZ15" s="98" t="s">
        <v>1336</v>
      </c>
      <c r="WMA15" s="10"/>
      <c r="WMC15" s="6" t="s">
        <v>1337</v>
      </c>
      <c r="WMD15" s="98" t="s">
        <v>1336</v>
      </c>
      <c r="WME15" s="10"/>
      <c r="WMG15" s="6" t="s">
        <v>1337</v>
      </c>
      <c r="WMH15" s="98" t="s">
        <v>1336</v>
      </c>
      <c r="WMI15" s="10"/>
      <c r="WMK15" s="6" t="s">
        <v>1337</v>
      </c>
      <c r="WML15" s="98" t="s">
        <v>1336</v>
      </c>
      <c r="WMM15" s="10"/>
      <c r="WMO15" s="6" t="s">
        <v>1337</v>
      </c>
      <c r="WMP15" s="98" t="s">
        <v>1336</v>
      </c>
      <c r="WMQ15" s="10"/>
      <c r="WMS15" s="6" t="s">
        <v>1337</v>
      </c>
      <c r="WMT15" s="98" t="s">
        <v>1336</v>
      </c>
      <c r="WMU15" s="10"/>
      <c r="WMW15" s="6" t="s">
        <v>1337</v>
      </c>
      <c r="WMX15" s="98" t="s">
        <v>1336</v>
      </c>
      <c r="WMY15" s="10"/>
      <c r="WNA15" s="6" t="s">
        <v>1337</v>
      </c>
      <c r="WNB15" s="98" t="s">
        <v>1336</v>
      </c>
      <c r="WNC15" s="10"/>
      <c r="WNE15" s="6" t="s">
        <v>1337</v>
      </c>
      <c r="WNF15" s="98" t="s">
        <v>1336</v>
      </c>
      <c r="WNG15" s="10"/>
      <c r="WNI15" s="6" t="s">
        <v>1337</v>
      </c>
      <c r="WNJ15" s="98" t="s">
        <v>1336</v>
      </c>
      <c r="WNK15" s="10"/>
      <c r="WNM15" s="6" t="s">
        <v>1337</v>
      </c>
      <c r="WNN15" s="98" t="s">
        <v>1336</v>
      </c>
      <c r="WNO15" s="10"/>
      <c r="WNQ15" s="6" t="s">
        <v>1337</v>
      </c>
      <c r="WNR15" s="98" t="s">
        <v>1336</v>
      </c>
      <c r="WNS15" s="10"/>
      <c r="WNU15" s="6" t="s">
        <v>1337</v>
      </c>
      <c r="WNV15" s="98" t="s">
        <v>1336</v>
      </c>
      <c r="WNW15" s="10"/>
      <c r="WNY15" s="6" t="s">
        <v>1337</v>
      </c>
      <c r="WNZ15" s="98" t="s">
        <v>1336</v>
      </c>
      <c r="WOA15" s="10"/>
      <c r="WOC15" s="6" t="s">
        <v>1337</v>
      </c>
      <c r="WOD15" s="98" t="s">
        <v>1336</v>
      </c>
      <c r="WOE15" s="10"/>
      <c r="WOG15" s="6" t="s">
        <v>1337</v>
      </c>
      <c r="WOH15" s="98" t="s">
        <v>1336</v>
      </c>
      <c r="WOI15" s="10"/>
      <c r="WOK15" s="6" t="s">
        <v>1337</v>
      </c>
      <c r="WOL15" s="98" t="s">
        <v>1336</v>
      </c>
      <c r="WOM15" s="10"/>
      <c r="WOO15" s="6" t="s">
        <v>1337</v>
      </c>
      <c r="WOP15" s="98" t="s">
        <v>1336</v>
      </c>
      <c r="WOQ15" s="10"/>
      <c r="WOS15" s="6" t="s">
        <v>1337</v>
      </c>
      <c r="WOT15" s="98" t="s">
        <v>1336</v>
      </c>
      <c r="WOU15" s="10"/>
      <c r="WOW15" s="6" t="s">
        <v>1337</v>
      </c>
      <c r="WOX15" s="98" t="s">
        <v>1336</v>
      </c>
      <c r="WOY15" s="10"/>
      <c r="WPA15" s="6" t="s">
        <v>1337</v>
      </c>
      <c r="WPB15" s="98" t="s">
        <v>1336</v>
      </c>
      <c r="WPC15" s="10"/>
      <c r="WPE15" s="6" t="s">
        <v>1337</v>
      </c>
      <c r="WPF15" s="98" t="s">
        <v>1336</v>
      </c>
      <c r="WPG15" s="10"/>
      <c r="WPI15" s="6" t="s">
        <v>1337</v>
      </c>
      <c r="WPJ15" s="98" t="s">
        <v>1336</v>
      </c>
      <c r="WPK15" s="10"/>
      <c r="WPM15" s="6" t="s">
        <v>1337</v>
      </c>
      <c r="WPN15" s="98" t="s">
        <v>1336</v>
      </c>
      <c r="WPO15" s="10"/>
      <c r="WPQ15" s="6" t="s">
        <v>1337</v>
      </c>
      <c r="WPR15" s="98" t="s">
        <v>1336</v>
      </c>
      <c r="WPS15" s="10"/>
      <c r="WPU15" s="6" t="s">
        <v>1337</v>
      </c>
      <c r="WPV15" s="98" t="s">
        <v>1336</v>
      </c>
      <c r="WPW15" s="10"/>
      <c r="WPY15" s="6" t="s">
        <v>1337</v>
      </c>
      <c r="WPZ15" s="98" t="s">
        <v>1336</v>
      </c>
      <c r="WQA15" s="10"/>
      <c r="WQC15" s="6" t="s">
        <v>1337</v>
      </c>
      <c r="WQD15" s="98" t="s">
        <v>1336</v>
      </c>
      <c r="WQE15" s="10"/>
      <c r="WQG15" s="6" t="s">
        <v>1337</v>
      </c>
      <c r="WQH15" s="98" t="s">
        <v>1336</v>
      </c>
      <c r="WQI15" s="10"/>
      <c r="WQK15" s="6" t="s">
        <v>1337</v>
      </c>
      <c r="WQL15" s="98" t="s">
        <v>1336</v>
      </c>
      <c r="WQM15" s="10"/>
      <c r="WQO15" s="6" t="s">
        <v>1337</v>
      </c>
      <c r="WQP15" s="98" t="s">
        <v>1336</v>
      </c>
      <c r="WQQ15" s="10"/>
      <c r="WQS15" s="6" t="s">
        <v>1337</v>
      </c>
      <c r="WQT15" s="98" t="s">
        <v>1336</v>
      </c>
      <c r="WQU15" s="10"/>
      <c r="WQW15" s="6" t="s">
        <v>1337</v>
      </c>
      <c r="WQX15" s="98" t="s">
        <v>1336</v>
      </c>
      <c r="WQY15" s="10"/>
      <c r="WRA15" s="6" t="s">
        <v>1337</v>
      </c>
      <c r="WRB15" s="98" t="s">
        <v>1336</v>
      </c>
      <c r="WRC15" s="10"/>
      <c r="WRE15" s="6" t="s">
        <v>1337</v>
      </c>
      <c r="WRF15" s="98" t="s">
        <v>1336</v>
      </c>
      <c r="WRG15" s="10"/>
      <c r="WRI15" s="6" t="s">
        <v>1337</v>
      </c>
      <c r="WRJ15" s="98" t="s">
        <v>1336</v>
      </c>
      <c r="WRK15" s="10"/>
      <c r="WRM15" s="6" t="s">
        <v>1337</v>
      </c>
      <c r="WRN15" s="98" t="s">
        <v>1336</v>
      </c>
      <c r="WRO15" s="10"/>
      <c r="WRQ15" s="6" t="s">
        <v>1337</v>
      </c>
      <c r="WRR15" s="98" t="s">
        <v>1336</v>
      </c>
      <c r="WRS15" s="10"/>
      <c r="WRU15" s="6" t="s">
        <v>1337</v>
      </c>
      <c r="WRV15" s="98" t="s">
        <v>1336</v>
      </c>
      <c r="WRW15" s="10"/>
      <c r="WRY15" s="6" t="s">
        <v>1337</v>
      </c>
      <c r="WRZ15" s="98" t="s">
        <v>1336</v>
      </c>
      <c r="WSA15" s="10"/>
      <c r="WSC15" s="6" t="s">
        <v>1337</v>
      </c>
      <c r="WSD15" s="98" t="s">
        <v>1336</v>
      </c>
      <c r="WSE15" s="10"/>
      <c r="WSG15" s="6" t="s">
        <v>1337</v>
      </c>
      <c r="WSH15" s="98" t="s">
        <v>1336</v>
      </c>
      <c r="WSI15" s="10"/>
      <c r="WSK15" s="6" t="s">
        <v>1337</v>
      </c>
      <c r="WSL15" s="98" t="s">
        <v>1336</v>
      </c>
      <c r="WSM15" s="10"/>
      <c r="WSO15" s="6" t="s">
        <v>1337</v>
      </c>
      <c r="WSP15" s="98" t="s">
        <v>1336</v>
      </c>
      <c r="WSQ15" s="10"/>
      <c r="WSS15" s="6" t="s">
        <v>1337</v>
      </c>
      <c r="WST15" s="98" t="s">
        <v>1336</v>
      </c>
      <c r="WSU15" s="10"/>
      <c r="WSW15" s="6" t="s">
        <v>1337</v>
      </c>
      <c r="WSX15" s="98" t="s">
        <v>1336</v>
      </c>
      <c r="WSY15" s="10"/>
      <c r="WTA15" s="6" t="s">
        <v>1337</v>
      </c>
      <c r="WTB15" s="98" t="s">
        <v>1336</v>
      </c>
      <c r="WTC15" s="10"/>
      <c r="WTE15" s="6" t="s">
        <v>1337</v>
      </c>
      <c r="WTF15" s="98" t="s">
        <v>1336</v>
      </c>
      <c r="WTG15" s="10"/>
      <c r="WTI15" s="6" t="s">
        <v>1337</v>
      </c>
      <c r="WTJ15" s="98" t="s">
        <v>1336</v>
      </c>
      <c r="WTK15" s="10"/>
      <c r="WTM15" s="6" t="s">
        <v>1337</v>
      </c>
      <c r="WTN15" s="98" t="s">
        <v>1336</v>
      </c>
      <c r="WTO15" s="10"/>
      <c r="WTQ15" s="6" t="s">
        <v>1337</v>
      </c>
      <c r="WTR15" s="98" t="s">
        <v>1336</v>
      </c>
      <c r="WTS15" s="10"/>
      <c r="WTU15" s="6" t="s">
        <v>1337</v>
      </c>
      <c r="WTV15" s="98" t="s">
        <v>1336</v>
      </c>
      <c r="WTW15" s="10"/>
      <c r="WTY15" s="6" t="s">
        <v>1337</v>
      </c>
      <c r="WTZ15" s="98" t="s">
        <v>1336</v>
      </c>
      <c r="WUA15" s="10"/>
      <c r="WUC15" s="6" t="s">
        <v>1337</v>
      </c>
      <c r="WUD15" s="98" t="s">
        <v>1336</v>
      </c>
      <c r="WUE15" s="10"/>
      <c r="WUG15" s="6" t="s">
        <v>1337</v>
      </c>
      <c r="WUH15" s="98" t="s">
        <v>1336</v>
      </c>
      <c r="WUI15" s="10"/>
      <c r="WUK15" s="6" t="s">
        <v>1337</v>
      </c>
      <c r="WUL15" s="98" t="s">
        <v>1336</v>
      </c>
      <c r="WUM15" s="10"/>
      <c r="WUO15" s="6" t="s">
        <v>1337</v>
      </c>
      <c r="WUP15" s="98" t="s">
        <v>1336</v>
      </c>
      <c r="WUQ15" s="10"/>
      <c r="WUS15" s="6" t="s">
        <v>1337</v>
      </c>
      <c r="WUT15" s="98" t="s">
        <v>1336</v>
      </c>
      <c r="WUU15" s="10"/>
      <c r="WUW15" s="6" t="s">
        <v>1337</v>
      </c>
      <c r="WUX15" s="98" t="s">
        <v>1336</v>
      </c>
      <c r="WUY15" s="10"/>
      <c r="WVA15" s="6" t="s">
        <v>1337</v>
      </c>
      <c r="WVB15" s="98" t="s">
        <v>1336</v>
      </c>
      <c r="WVC15" s="10"/>
      <c r="WVE15" s="6" t="s">
        <v>1337</v>
      </c>
      <c r="WVF15" s="98" t="s">
        <v>1336</v>
      </c>
      <c r="WVG15" s="10"/>
      <c r="WVI15" s="6" t="s">
        <v>1337</v>
      </c>
      <c r="WVJ15" s="98" t="s">
        <v>1336</v>
      </c>
      <c r="WVK15" s="10"/>
      <c r="WVM15" s="6" t="s">
        <v>1337</v>
      </c>
      <c r="WVN15" s="98" t="s">
        <v>1336</v>
      </c>
      <c r="WVO15" s="10"/>
      <c r="WVQ15" s="6" t="s">
        <v>1337</v>
      </c>
      <c r="WVR15" s="98" t="s">
        <v>1336</v>
      </c>
      <c r="WVS15" s="10"/>
      <c r="WVU15" s="6" t="s">
        <v>1337</v>
      </c>
      <c r="WVV15" s="98" t="s">
        <v>1336</v>
      </c>
      <c r="WVW15" s="10"/>
      <c r="WVY15" s="6" t="s">
        <v>1337</v>
      </c>
      <c r="WVZ15" s="98" t="s">
        <v>1336</v>
      </c>
      <c r="WWA15" s="10"/>
      <c r="WWC15" s="6" t="s">
        <v>1337</v>
      </c>
      <c r="WWD15" s="98" t="s">
        <v>1336</v>
      </c>
      <c r="WWE15" s="10"/>
      <c r="WWG15" s="6" t="s">
        <v>1337</v>
      </c>
      <c r="WWH15" s="98" t="s">
        <v>1336</v>
      </c>
      <c r="WWI15" s="10"/>
      <c r="WWK15" s="6" t="s">
        <v>1337</v>
      </c>
      <c r="WWL15" s="98" t="s">
        <v>1336</v>
      </c>
      <c r="WWM15" s="10"/>
      <c r="WWO15" s="6" t="s">
        <v>1337</v>
      </c>
      <c r="WWP15" s="98" t="s">
        <v>1336</v>
      </c>
      <c r="WWQ15" s="10"/>
      <c r="WWS15" s="6" t="s">
        <v>1337</v>
      </c>
      <c r="WWT15" s="98" t="s">
        <v>1336</v>
      </c>
      <c r="WWU15" s="10"/>
      <c r="WWW15" s="6" t="s">
        <v>1337</v>
      </c>
      <c r="WWX15" s="98" t="s">
        <v>1336</v>
      </c>
      <c r="WWY15" s="10"/>
      <c r="WXA15" s="6" t="s">
        <v>1337</v>
      </c>
      <c r="WXB15" s="98" t="s">
        <v>1336</v>
      </c>
      <c r="WXC15" s="10"/>
      <c r="WXE15" s="6" t="s">
        <v>1337</v>
      </c>
      <c r="WXF15" s="98" t="s">
        <v>1336</v>
      </c>
      <c r="WXG15" s="10"/>
      <c r="WXI15" s="6" t="s">
        <v>1337</v>
      </c>
      <c r="WXJ15" s="98" t="s">
        <v>1336</v>
      </c>
      <c r="WXK15" s="10"/>
      <c r="WXM15" s="6" t="s">
        <v>1337</v>
      </c>
      <c r="WXN15" s="98" t="s">
        <v>1336</v>
      </c>
      <c r="WXO15" s="10"/>
      <c r="WXQ15" s="6" t="s">
        <v>1337</v>
      </c>
      <c r="WXR15" s="98" t="s">
        <v>1336</v>
      </c>
      <c r="WXS15" s="10"/>
      <c r="WXU15" s="6" t="s">
        <v>1337</v>
      </c>
      <c r="WXV15" s="98" t="s">
        <v>1336</v>
      </c>
      <c r="WXW15" s="10"/>
      <c r="WXY15" s="6" t="s">
        <v>1337</v>
      </c>
      <c r="WXZ15" s="98" t="s">
        <v>1336</v>
      </c>
      <c r="WYA15" s="10"/>
      <c r="WYC15" s="6" t="s">
        <v>1337</v>
      </c>
      <c r="WYD15" s="98" t="s">
        <v>1336</v>
      </c>
      <c r="WYE15" s="10"/>
      <c r="WYG15" s="6" t="s">
        <v>1337</v>
      </c>
      <c r="WYH15" s="98" t="s">
        <v>1336</v>
      </c>
      <c r="WYI15" s="10"/>
      <c r="WYK15" s="6" t="s">
        <v>1337</v>
      </c>
      <c r="WYL15" s="98" t="s">
        <v>1336</v>
      </c>
      <c r="WYM15" s="10"/>
      <c r="WYO15" s="6" t="s">
        <v>1337</v>
      </c>
      <c r="WYP15" s="98" t="s">
        <v>1336</v>
      </c>
      <c r="WYQ15" s="10"/>
      <c r="WYS15" s="6" t="s">
        <v>1337</v>
      </c>
      <c r="WYT15" s="98" t="s">
        <v>1336</v>
      </c>
      <c r="WYU15" s="10"/>
      <c r="WYW15" s="6" t="s">
        <v>1337</v>
      </c>
      <c r="WYX15" s="98" t="s">
        <v>1336</v>
      </c>
      <c r="WYY15" s="10"/>
      <c r="WZA15" s="6" t="s">
        <v>1337</v>
      </c>
      <c r="WZB15" s="98" t="s">
        <v>1336</v>
      </c>
      <c r="WZC15" s="10"/>
      <c r="WZE15" s="6" t="s">
        <v>1337</v>
      </c>
      <c r="WZF15" s="98" t="s">
        <v>1336</v>
      </c>
      <c r="WZG15" s="10"/>
      <c r="WZI15" s="6" t="s">
        <v>1337</v>
      </c>
      <c r="WZJ15" s="98" t="s">
        <v>1336</v>
      </c>
      <c r="WZK15" s="10"/>
      <c r="WZM15" s="6" t="s">
        <v>1337</v>
      </c>
      <c r="WZN15" s="98" t="s">
        <v>1336</v>
      </c>
      <c r="WZO15" s="10"/>
      <c r="WZQ15" s="6" t="s">
        <v>1337</v>
      </c>
      <c r="WZR15" s="98" t="s">
        <v>1336</v>
      </c>
      <c r="WZS15" s="10"/>
      <c r="WZU15" s="6" t="s">
        <v>1337</v>
      </c>
      <c r="WZV15" s="98" t="s">
        <v>1336</v>
      </c>
      <c r="WZW15" s="10"/>
      <c r="WZY15" s="6" t="s">
        <v>1337</v>
      </c>
      <c r="WZZ15" s="98" t="s">
        <v>1336</v>
      </c>
      <c r="XAA15" s="10"/>
      <c r="XAC15" s="6" t="s">
        <v>1337</v>
      </c>
      <c r="XAD15" s="98" t="s">
        <v>1336</v>
      </c>
      <c r="XAE15" s="10"/>
      <c r="XAG15" s="6" t="s">
        <v>1337</v>
      </c>
      <c r="XAH15" s="98" t="s">
        <v>1336</v>
      </c>
      <c r="XAI15" s="10"/>
      <c r="XAK15" s="6" t="s">
        <v>1337</v>
      </c>
      <c r="XAL15" s="98" t="s">
        <v>1336</v>
      </c>
      <c r="XAM15" s="10"/>
      <c r="XAO15" s="6" t="s">
        <v>1337</v>
      </c>
      <c r="XAP15" s="98" t="s">
        <v>1336</v>
      </c>
      <c r="XAQ15" s="10"/>
      <c r="XAS15" s="6" t="s">
        <v>1337</v>
      </c>
      <c r="XAT15" s="98" t="s">
        <v>1336</v>
      </c>
      <c r="XAU15" s="10"/>
      <c r="XAW15" s="6" t="s">
        <v>1337</v>
      </c>
      <c r="XAX15" s="98" t="s">
        <v>1336</v>
      </c>
      <c r="XAY15" s="10"/>
      <c r="XBA15" s="6" t="s">
        <v>1337</v>
      </c>
      <c r="XBB15" s="98" t="s">
        <v>1336</v>
      </c>
      <c r="XBC15" s="10"/>
      <c r="XBE15" s="6" t="s">
        <v>1337</v>
      </c>
      <c r="XBF15" s="98" t="s">
        <v>1336</v>
      </c>
      <c r="XBG15" s="10"/>
      <c r="XBI15" s="6" t="s">
        <v>1337</v>
      </c>
      <c r="XBJ15" s="98" t="s">
        <v>1336</v>
      </c>
      <c r="XBK15" s="10"/>
      <c r="XBM15" s="6" t="s">
        <v>1337</v>
      </c>
      <c r="XBN15" s="98" t="s">
        <v>1336</v>
      </c>
      <c r="XBO15" s="10"/>
      <c r="XBQ15" s="6" t="s">
        <v>1337</v>
      </c>
      <c r="XBR15" s="98" t="s">
        <v>1336</v>
      </c>
      <c r="XBS15" s="10"/>
      <c r="XBU15" s="6" t="s">
        <v>1337</v>
      </c>
      <c r="XBV15" s="98" t="s">
        <v>1336</v>
      </c>
      <c r="XBW15" s="10"/>
      <c r="XBY15" s="6" t="s">
        <v>1337</v>
      </c>
      <c r="XBZ15" s="98" t="s">
        <v>1336</v>
      </c>
      <c r="XCA15" s="10"/>
      <c r="XCC15" s="6" t="s">
        <v>1337</v>
      </c>
      <c r="XCD15" s="98" t="s">
        <v>1336</v>
      </c>
      <c r="XCE15" s="10"/>
      <c r="XCG15" s="6" t="s">
        <v>1337</v>
      </c>
      <c r="XCH15" s="98" t="s">
        <v>1336</v>
      </c>
      <c r="XCI15" s="10"/>
      <c r="XCK15" s="6" t="s">
        <v>1337</v>
      </c>
      <c r="XCL15" s="98" t="s">
        <v>1336</v>
      </c>
      <c r="XCM15" s="10"/>
      <c r="XCO15" s="6" t="s">
        <v>1337</v>
      </c>
      <c r="XCP15" s="98" t="s">
        <v>1336</v>
      </c>
      <c r="XCQ15" s="10"/>
      <c r="XCS15" s="6" t="s">
        <v>1337</v>
      </c>
      <c r="XCT15" s="98" t="s">
        <v>1336</v>
      </c>
      <c r="XCU15" s="10"/>
      <c r="XCW15" s="6" t="s">
        <v>1337</v>
      </c>
      <c r="XCX15" s="98" t="s">
        <v>1336</v>
      </c>
      <c r="XCY15" s="10"/>
      <c r="XDA15" s="6" t="s">
        <v>1337</v>
      </c>
      <c r="XDB15" s="98" t="s">
        <v>1336</v>
      </c>
      <c r="XDC15" s="10"/>
      <c r="XDE15" s="6" t="s">
        <v>1337</v>
      </c>
      <c r="XDF15" s="98" t="s">
        <v>1336</v>
      </c>
      <c r="XDG15" s="10"/>
      <c r="XDI15" s="6" t="s">
        <v>1337</v>
      </c>
      <c r="XDJ15" s="98" t="s">
        <v>1336</v>
      </c>
      <c r="XDK15" s="10"/>
      <c r="XDM15" s="6" t="s">
        <v>1337</v>
      </c>
      <c r="XDN15" s="98" t="s">
        <v>1336</v>
      </c>
      <c r="XDO15" s="10"/>
      <c r="XDQ15" s="6" t="s">
        <v>1337</v>
      </c>
      <c r="XDR15" s="98" t="s">
        <v>1336</v>
      </c>
      <c r="XDS15" s="10"/>
      <c r="XDU15" s="6" t="s">
        <v>1337</v>
      </c>
      <c r="XDV15" s="98" t="s">
        <v>1336</v>
      </c>
      <c r="XDW15" s="10"/>
      <c r="XDY15" s="6" t="s">
        <v>1337</v>
      </c>
      <c r="XDZ15" s="98" t="s">
        <v>1336</v>
      </c>
      <c r="XEA15" s="10"/>
      <c r="XEC15" s="6" t="s">
        <v>1337</v>
      </c>
      <c r="XED15" s="98" t="s">
        <v>1336</v>
      </c>
      <c r="XEE15" s="10"/>
      <c r="XEG15" s="6" t="s">
        <v>1337</v>
      </c>
      <c r="XEH15" s="98" t="s">
        <v>1336</v>
      </c>
      <c r="XEI15" s="10"/>
      <c r="XEK15" s="6" t="s">
        <v>1337</v>
      </c>
      <c r="XEL15" s="98" t="s">
        <v>1336</v>
      </c>
      <c r="XEM15" s="10"/>
      <c r="XEO15" s="6" t="s">
        <v>1337</v>
      </c>
      <c r="XEP15" s="98" t="s">
        <v>1336</v>
      </c>
      <c r="XEQ15" s="10"/>
      <c r="XES15" s="6" t="s">
        <v>1337</v>
      </c>
      <c r="XET15" s="98" t="s">
        <v>1336</v>
      </c>
      <c r="XEU15" s="10"/>
      <c r="XEW15" s="6" t="s">
        <v>1337</v>
      </c>
    </row>
    <row r="16" spans="1:1023 1025:2047 2049:3071 3073:4095 4097:5119 5121:6143 6145:7167 7169:8191 8193:9215 9217:10239 10241:11263 11265:12287 12289:13311 13313:14335 14337:15359 15361:16377" x14ac:dyDescent="0.2">
      <c r="C16" s="203"/>
      <c r="K16" s="10"/>
      <c r="M16" s="5" t="s">
        <v>1342</v>
      </c>
      <c r="N16" s="74">
        <f>SUM(N4:N15)</f>
        <v>1140426</v>
      </c>
      <c r="O16" s="231">
        <f>SUM(O4:O15)</f>
        <v>1013183.6599999999</v>
      </c>
      <c r="P16" s="57">
        <f>SUM(P4:P15)</f>
        <v>1013183.6599999999</v>
      </c>
    </row>
    <row r="17" spans="3:18" x14ac:dyDescent="0.2">
      <c r="C17" s="203"/>
      <c r="K17" s="10"/>
    </row>
    <row r="18" spans="3:18" ht="38.25" x14ac:dyDescent="0.2">
      <c r="C18" s="18" t="s">
        <v>125</v>
      </c>
      <c r="D18" s="5" t="s">
        <v>124</v>
      </c>
      <c r="K18" s="10"/>
      <c r="N18" s="239" t="s">
        <v>8</v>
      </c>
      <c r="O18" s="240" t="s">
        <v>9</v>
      </c>
    </row>
    <row r="19" spans="3:18" hidden="1" x14ac:dyDescent="0.2">
      <c r="C19" s="203">
        <v>682</v>
      </c>
      <c r="D19" s="6">
        <v>40</v>
      </c>
      <c r="E19" s="6" t="s">
        <v>11</v>
      </c>
      <c r="F19" s="6">
        <v>2542</v>
      </c>
      <c r="G19" s="6" t="s">
        <v>11</v>
      </c>
      <c r="H19" s="6">
        <v>321</v>
      </c>
      <c r="K19" s="10"/>
      <c r="M19" s="6" t="s">
        <v>1491</v>
      </c>
      <c r="N19" s="13">
        <v>0</v>
      </c>
    </row>
    <row r="20" spans="3:18" hidden="1" x14ac:dyDescent="0.2">
      <c r="C20" s="203">
        <v>683</v>
      </c>
      <c r="D20" s="6">
        <v>40</v>
      </c>
      <c r="E20" s="6" t="s">
        <v>11</v>
      </c>
      <c r="F20" s="6">
        <v>2542</v>
      </c>
      <c r="G20" s="6" t="s">
        <v>11</v>
      </c>
      <c r="H20" s="6">
        <v>370</v>
      </c>
      <c r="K20" s="10"/>
      <c r="M20" s="6" t="s">
        <v>1492</v>
      </c>
      <c r="N20" s="13">
        <v>0</v>
      </c>
    </row>
    <row r="21" spans="3:18" hidden="1" x14ac:dyDescent="0.2">
      <c r="C21" s="203">
        <v>684</v>
      </c>
      <c r="D21" s="6">
        <v>40</v>
      </c>
      <c r="E21" s="6" t="s">
        <v>11</v>
      </c>
      <c r="F21" s="6">
        <v>2542</v>
      </c>
      <c r="G21" s="6" t="s">
        <v>11</v>
      </c>
      <c r="H21" s="6">
        <v>465</v>
      </c>
      <c r="K21" s="10"/>
      <c r="M21" s="6" t="s">
        <v>1493</v>
      </c>
      <c r="N21" s="13">
        <v>0</v>
      </c>
    </row>
    <row r="22" spans="3:18" hidden="1" x14ac:dyDescent="0.2">
      <c r="C22" s="203">
        <v>685</v>
      </c>
      <c r="D22" s="6">
        <v>40</v>
      </c>
      <c r="E22" s="6" t="s">
        <v>11</v>
      </c>
      <c r="F22" s="6">
        <v>2542</v>
      </c>
      <c r="G22" s="6" t="s">
        <v>11</v>
      </c>
      <c r="H22" s="6">
        <v>466</v>
      </c>
      <c r="K22" s="10"/>
      <c r="M22" s="6" t="s">
        <v>1494</v>
      </c>
      <c r="N22" s="13">
        <v>0</v>
      </c>
    </row>
    <row r="23" spans="3:18" hidden="1" x14ac:dyDescent="0.2">
      <c r="C23" s="203">
        <v>686</v>
      </c>
      <c r="D23" s="6">
        <v>40</v>
      </c>
      <c r="E23" s="6" t="s">
        <v>11</v>
      </c>
      <c r="F23" s="6">
        <v>2546</v>
      </c>
      <c r="G23" s="6" t="s">
        <v>11</v>
      </c>
      <c r="H23" s="6">
        <v>340</v>
      </c>
      <c r="I23" s="31" t="s">
        <v>11</v>
      </c>
      <c r="J23" s="21">
        <v>1</v>
      </c>
      <c r="K23" s="10"/>
      <c r="M23" s="6" t="s">
        <v>1495</v>
      </c>
      <c r="N23" s="13">
        <v>0</v>
      </c>
    </row>
    <row r="24" spans="3:18" hidden="1" x14ac:dyDescent="0.2">
      <c r="C24" s="203">
        <v>687</v>
      </c>
      <c r="D24" s="6">
        <v>40</v>
      </c>
      <c r="E24" s="6" t="s">
        <v>11</v>
      </c>
      <c r="F24" s="6">
        <v>2546</v>
      </c>
      <c r="G24" s="6" t="s">
        <v>11</v>
      </c>
      <c r="H24" s="6">
        <v>340</v>
      </c>
      <c r="I24" s="31" t="s">
        <v>11</v>
      </c>
      <c r="J24" s="21">
        <v>2</v>
      </c>
      <c r="K24" s="10"/>
      <c r="M24" s="6" t="s">
        <v>1496</v>
      </c>
      <c r="N24" s="13">
        <v>0</v>
      </c>
    </row>
    <row r="25" spans="3:18" hidden="1" x14ac:dyDescent="0.2">
      <c r="C25" s="203">
        <v>688</v>
      </c>
      <c r="D25" s="6">
        <v>40</v>
      </c>
      <c r="E25" s="6" t="s">
        <v>11</v>
      </c>
      <c r="F25" s="6">
        <v>2546</v>
      </c>
      <c r="G25" s="6" t="s">
        <v>11</v>
      </c>
      <c r="H25" s="6">
        <v>340</v>
      </c>
      <c r="K25" s="10"/>
      <c r="M25" s="6" t="s">
        <v>1497</v>
      </c>
      <c r="N25" s="13">
        <v>0</v>
      </c>
    </row>
    <row r="26" spans="3:18" hidden="1" x14ac:dyDescent="0.2">
      <c r="C26" s="203">
        <v>697</v>
      </c>
      <c r="D26" s="6">
        <v>40</v>
      </c>
      <c r="E26" s="6" t="s">
        <v>11</v>
      </c>
      <c r="F26" s="6">
        <v>2552</v>
      </c>
      <c r="G26" s="6" t="s">
        <v>11</v>
      </c>
      <c r="H26" s="6">
        <v>139</v>
      </c>
      <c r="J26" s="99" t="s">
        <v>1498</v>
      </c>
      <c r="K26" s="10"/>
      <c r="M26" s="6" t="s">
        <v>1499</v>
      </c>
      <c r="N26" s="8">
        <v>0</v>
      </c>
      <c r="O26" s="8">
        <v>0</v>
      </c>
      <c r="Q26" s="52"/>
    </row>
    <row r="27" spans="3:18" hidden="1" x14ac:dyDescent="0.2">
      <c r="C27" s="203">
        <v>691</v>
      </c>
      <c r="D27" s="6">
        <v>40</v>
      </c>
      <c r="E27" s="6" t="s">
        <v>11</v>
      </c>
      <c r="F27" s="6">
        <v>2551</v>
      </c>
      <c r="G27" s="6" t="s">
        <v>11</v>
      </c>
      <c r="H27" s="6">
        <v>100</v>
      </c>
      <c r="I27" s="6" t="s">
        <v>11</v>
      </c>
      <c r="J27" s="99" t="s">
        <v>1500</v>
      </c>
      <c r="K27" s="10"/>
      <c r="M27" s="6" t="s">
        <v>1501</v>
      </c>
      <c r="N27" s="8">
        <v>0</v>
      </c>
      <c r="O27" s="8">
        <v>0</v>
      </c>
      <c r="Q27" s="52"/>
    </row>
    <row r="28" spans="3:18" x14ac:dyDescent="0.2">
      <c r="C28" s="203">
        <v>690</v>
      </c>
      <c r="D28" s="6">
        <v>40</v>
      </c>
      <c r="E28" s="6" t="s">
        <v>11</v>
      </c>
      <c r="F28" s="6">
        <v>2551</v>
      </c>
      <c r="G28" s="6" t="s">
        <v>11</v>
      </c>
      <c r="H28" s="6">
        <v>100</v>
      </c>
      <c r="J28" s="99" t="s">
        <v>1502</v>
      </c>
      <c r="K28" s="10"/>
      <c r="M28" s="6" t="s">
        <v>1503</v>
      </c>
      <c r="N28" s="8">
        <v>68666</v>
      </c>
      <c r="O28" s="8">
        <v>68667</v>
      </c>
      <c r="R28" s="59"/>
    </row>
    <row r="29" spans="3:18" x14ac:dyDescent="0.2">
      <c r="C29" s="203">
        <v>709</v>
      </c>
      <c r="D29" s="6">
        <v>40</v>
      </c>
      <c r="E29" s="6" t="s">
        <v>11</v>
      </c>
      <c r="F29" s="6">
        <v>2554</v>
      </c>
      <c r="G29" s="6" t="s">
        <v>11</v>
      </c>
      <c r="H29" s="6">
        <v>119</v>
      </c>
      <c r="J29" s="99" t="s">
        <v>1504</v>
      </c>
      <c r="K29" s="10"/>
      <c r="M29" s="6" t="s">
        <v>1505</v>
      </c>
      <c r="N29" s="8">
        <v>57932</v>
      </c>
      <c r="O29" s="8">
        <v>57933</v>
      </c>
      <c r="P29" s="201"/>
      <c r="Q29" s="52"/>
      <c r="R29" s="59"/>
    </row>
    <row r="30" spans="3:18" x14ac:dyDescent="0.2">
      <c r="C30" s="203">
        <v>694</v>
      </c>
      <c r="D30" s="6">
        <v>40</v>
      </c>
      <c r="E30" s="6" t="s">
        <v>11</v>
      </c>
      <c r="F30" s="6">
        <v>2552</v>
      </c>
      <c r="G30" s="6" t="s">
        <v>11</v>
      </c>
      <c r="H30" s="6">
        <v>117</v>
      </c>
      <c r="J30" s="99" t="s">
        <v>1506</v>
      </c>
      <c r="K30" s="10"/>
      <c r="M30" s="6" t="s">
        <v>1507</v>
      </c>
      <c r="N30" s="8">
        <v>302501</v>
      </c>
      <c r="O30" s="8">
        <v>302501</v>
      </c>
      <c r="R30" s="59"/>
    </row>
    <row r="31" spans="3:18" x14ac:dyDescent="0.2">
      <c r="C31" s="203">
        <v>695</v>
      </c>
      <c r="D31" s="6">
        <v>40</v>
      </c>
      <c r="E31" s="6" t="s">
        <v>11</v>
      </c>
      <c r="F31" s="6">
        <v>2552</v>
      </c>
      <c r="G31" s="6" t="s">
        <v>11</v>
      </c>
      <c r="H31" s="6">
        <v>130</v>
      </c>
      <c r="J31" s="99" t="s">
        <v>1508</v>
      </c>
      <c r="K31" s="10"/>
      <c r="M31" s="6" t="s">
        <v>1509</v>
      </c>
      <c r="N31" s="8">
        <v>45000</v>
      </c>
      <c r="O31" s="8">
        <f>SUM(25114.64+5000)</f>
        <v>30114.639999999999</v>
      </c>
      <c r="P31" s="13">
        <f>SUM(O26:O31)</f>
        <v>459215.64</v>
      </c>
      <c r="Q31" s="7" t="s">
        <v>1510</v>
      </c>
    </row>
    <row r="32" spans="3:18" hidden="1" x14ac:dyDescent="0.2">
      <c r="C32" s="203">
        <v>698</v>
      </c>
      <c r="D32" s="6">
        <v>40</v>
      </c>
      <c r="E32" s="6" t="s">
        <v>11</v>
      </c>
      <c r="F32" s="6">
        <v>2552</v>
      </c>
      <c r="G32" s="6" t="s">
        <v>11</v>
      </c>
      <c r="H32" s="6">
        <v>220</v>
      </c>
      <c r="J32" s="99" t="s">
        <v>1511</v>
      </c>
      <c r="K32" s="10"/>
      <c r="M32" s="6" t="s">
        <v>1512</v>
      </c>
      <c r="N32" s="8"/>
      <c r="O32" s="8"/>
    </row>
    <row r="33" spans="3:18" hidden="1" x14ac:dyDescent="0.2">
      <c r="C33" s="203"/>
      <c r="J33" s="99" t="s">
        <v>1513</v>
      </c>
      <c r="K33" s="10"/>
      <c r="M33" s="4" t="s">
        <v>1514</v>
      </c>
      <c r="N33" s="8"/>
      <c r="O33" s="8"/>
    </row>
    <row r="34" spans="3:18" x14ac:dyDescent="0.2">
      <c r="C34" s="203"/>
      <c r="J34" s="99" t="s">
        <v>1515</v>
      </c>
      <c r="K34" s="10"/>
      <c r="M34" s="4" t="s">
        <v>400</v>
      </c>
      <c r="N34" s="8">
        <v>16690</v>
      </c>
      <c r="O34" s="8">
        <f t="shared" ref="O34:O39" si="0">+N34</f>
        <v>16690</v>
      </c>
    </row>
    <row r="35" spans="3:18" x14ac:dyDescent="0.2">
      <c r="C35" s="203"/>
      <c r="J35" s="99" t="s">
        <v>1516</v>
      </c>
      <c r="K35" s="10"/>
      <c r="M35" s="4" t="s">
        <v>400</v>
      </c>
      <c r="N35" s="8">
        <v>20191</v>
      </c>
      <c r="O35" s="8">
        <f t="shared" si="0"/>
        <v>20191</v>
      </c>
    </row>
    <row r="36" spans="3:18" x14ac:dyDescent="0.2">
      <c r="C36" s="203"/>
      <c r="J36" s="99" t="s">
        <v>1517</v>
      </c>
      <c r="K36" s="10"/>
      <c r="M36" s="4" t="s">
        <v>400</v>
      </c>
      <c r="N36" s="8">
        <v>139285</v>
      </c>
      <c r="O36" s="8">
        <f t="shared" si="0"/>
        <v>139285</v>
      </c>
    </row>
    <row r="37" spans="3:18" x14ac:dyDescent="0.2">
      <c r="C37" s="203"/>
      <c r="J37" s="99" t="s">
        <v>1518</v>
      </c>
      <c r="K37" s="10"/>
      <c r="M37" s="4" t="s">
        <v>405</v>
      </c>
      <c r="N37" s="8">
        <v>970</v>
      </c>
      <c r="O37" s="8">
        <f t="shared" si="0"/>
        <v>970</v>
      </c>
    </row>
    <row r="38" spans="3:18" x14ac:dyDescent="0.2">
      <c r="C38" s="203"/>
      <c r="J38" s="99" t="s">
        <v>1519</v>
      </c>
      <c r="K38" s="10"/>
      <c r="M38" s="4" t="s">
        <v>405</v>
      </c>
      <c r="N38" s="8">
        <v>1481</v>
      </c>
      <c r="O38" s="8">
        <f t="shared" si="0"/>
        <v>1481</v>
      </c>
    </row>
    <row r="39" spans="3:18" x14ac:dyDescent="0.2">
      <c r="C39" s="203"/>
      <c r="J39" s="99" t="s">
        <v>1520</v>
      </c>
      <c r="K39" s="10"/>
      <c r="M39" s="4" t="s">
        <v>405</v>
      </c>
      <c r="N39" s="8">
        <v>8108</v>
      </c>
      <c r="O39" s="8">
        <f t="shared" si="0"/>
        <v>8108</v>
      </c>
      <c r="R39" s="13"/>
    </row>
    <row r="40" spans="3:18" x14ac:dyDescent="0.2">
      <c r="C40" s="203">
        <v>699</v>
      </c>
      <c r="D40" s="6">
        <v>40</v>
      </c>
      <c r="E40" s="6" t="s">
        <v>11</v>
      </c>
      <c r="F40" s="6">
        <v>2552</v>
      </c>
      <c r="G40" s="6" t="s">
        <v>11</v>
      </c>
      <c r="H40" s="6">
        <v>240</v>
      </c>
      <c r="J40" s="99" t="s">
        <v>1521</v>
      </c>
      <c r="K40" s="10"/>
      <c r="M40" s="6" t="s">
        <v>1522</v>
      </c>
      <c r="N40" s="8">
        <v>0</v>
      </c>
      <c r="O40" s="8">
        <v>0</v>
      </c>
      <c r="P40" s="13">
        <f>SUM(O32:O40)</f>
        <v>186725</v>
      </c>
      <c r="Q40" s="7" t="s">
        <v>1523</v>
      </c>
      <c r="R40" s="13">
        <f>SUM(N33:N40)</f>
        <v>186725</v>
      </c>
    </row>
    <row r="41" spans="3:18" x14ac:dyDescent="0.2">
      <c r="C41" s="203"/>
      <c r="J41" s="104" t="s">
        <v>1524</v>
      </c>
      <c r="K41" s="10"/>
      <c r="M41" s="4" t="s">
        <v>1525</v>
      </c>
      <c r="N41" s="8">
        <v>30000</v>
      </c>
      <c r="O41" s="8">
        <f>SUM(712+5000)</f>
        <v>5712</v>
      </c>
    </row>
    <row r="42" spans="3:18" hidden="1" x14ac:dyDescent="0.2">
      <c r="C42" s="203">
        <v>710</v>
      </c>
      <c r="D42" s="6">
        <v>40</v>
      </c>
      <c r="E42" s="6" t="s">
        <v>11</v>
      </c>
      <c r="F42" s="6">
        <v>2554</v>
      </c>
      <c r="G42" s="6" t="s">
        <v>11</v>
      </c>
      <c r="H42" s="6">
        <v>323</v>
      </c>
      <c r="I42" s="31" t="s">
        <v>11</v>
      </c>
      <c r="J42" s="104" t="s">
        <v>1524</v>
      </c>
      <c r="K42" s="10"/>
      <c r="M42" s="6" t="s">
        <v>1526</v>
      </c>
      <c r="N42" s="8"/>
      <c r="O42" s="8"/>
    </row>
    <row r="43" spans="3:18" hidden="1" x14ac:dyDescent="0.2">
      <c r="C43" s="203">
        <v>711</v>
      </c>
      <c r="D43" s="6">
        <v>40</v>
      </c>
      <c r="E43" s="6" t="s">
        <v>11</v>
      </c>
      <c r="F43" s="6">
        <v>2554</v>
      </c>
      <c r="G43" s="6" t="s">
        <v>11</v>
      </c>
      <c r="H43" s="6">
        <v>323</v>
      </c>
      <c r="I43" s="31" t="s">
        <v>11</v>
      </c>
      <c r="J43" s="104" t="s">
        <v>1524</v>
      </c>
      <c r="K43" s="10"/>
      <c r="M43" s="6" t="s">
        <v>1527</v>
      </c>
      <c r="N43" s="8"/>
      <c r="O43" s="8"/>
      <c r="Q43" s="52"/>
    </row>
    <row r="44" spans="3:18" hidden="1" x14ac:dyDescent="0.2">
      <c r="C44" s="203">
        <v>712</v>
      </c>
      <c r="D44" s="6">
        <v>40</v>
      </c>
      <c r="E44" s="6" t="s">
        <v>11</v>
      </c>
      <c r="F44" s="6">
        <v>2554</v>
      </c>
      <c r="G44" s="6" t="s">
        <v>11</v>
      </c>
      <c r="H44" s="6">
        <v>323</v>
      </c>
      <c r="I44" s="31" t="s">
        <v>11</v>
      </c>
      <c r="J44" s="104" t="s">
        <v>1524</v>
      </c>
      <c r="K44" s="10"/>
      <c r="M44" s="6" t="s">
        <v>1528</v>
      </c>
      <c r="N44" s="8"/>
      <c r="O44" s="8"/>
    </row>
    <row r="45" spans="3:18" hidden="1" x14ac:dyDescent="0.2">
      <c r="C45" s="203">
        <v>713</v>
      </c>
      <c r="D45" s="6">
        <v>40</v>
      </c>
      <c r="E45" s="6" t="s">
        <v>11</v>
      </c>
      <c r="F45" s="6">
        <v>2554</v>
      </c>
      <c r="G45" s="6" t="s">
        <v>11</v>
      </c>
      <c r="H45" s="6">
        <v>323</v>
      </c>
      <c r="I45" s="31" t="s">
        <v>11</v>
      </c>
      <c r="J45" s="104" t="s">
        <v>1524</v>
      </c>
      <c r="K45" s="10"/>
      <c r="M45" s="6" t="s">
        <v>1529</v>
      </c>
      <c r="N45" s="8"/>
      <c r="O45" s="8"/>
    </row>
    <row r="46" spans="3:18" hidden="1" x14ac:dyDescent="0.2">
      <c r="C46" s="203">
        <v>714</v>
      </c>
      <c r="D46" s="6">
        <v>40</v>
      </c>
      <c r="E46" s="6" t="s">
        <v>11</v>
      </c>
      <c r="F46" s="6">
        <v>2554</v>
      </c>
      <c r="G46" s="6" t="s">
        <v>11</v>
      </c>
      <c r="H46" s="6">
        <v>323</v>
      </c>
      <c r="I46" s="31" t="s">
        <v>11</v>
      </c>
      <c r="J46" s="104" t="s">
        <v>1524</v>
      </c>
      <c r="K46" s="10"/>
      <c r="M46" s="6" t="s">
        <v>1530</v>
      </c>
      <c r="N46" s="8"/>
      <c r="O46" s="8"/>
    </row>
    <row r="47" spans="3:18" hidden="1" x14ac:dyDescent="0.2">
      <c r="C47" s="203">
        <v>715</v>
      </c>
      <c r="D47" s="6">
        <v>40</v>
      </c>
      <c r="E47" s="6" t="s">
        <v>11</v>
      </c>
      <c r="F47" s="6">
        <v>2554</v>
      </c>
      <c r="G47" s="6" t="s">
        <v>11</v>
      </c>
      <c r="H47" s="6">
        <v>323</v>
      </c>
      <c r="I47" s="31" t="s">
        <v>11</v>
      </c>
      <c r="J47" s="104" t="s">
        <v>1524</v>
      </c>
      <c r="K47" s="10"/>
      <c r="M47" s="6" t="s">
        <v>1531</v>
      </c>
      <c r="N47" s="8"/>
      <c r="O47" s="8"/>
    </row>
    <row r="48" spans="3:18" hidden="1" x14ac:dyDescent="0.2">
      <c r="C48" s="203">
        <v>703</v>
      </c>
      <c r="D48" s="6">
        <v>40</v>
      </c>
      <c r="E48" s="6" t="s">
        <v>11</v>
      </c>
      <c r="F48" s="6">
        <v>2552</v>
      </c>
      <c r="H48" s="6">
        <v>384</v>
      </c>
      <c r="I48" s="31" t="s">
        <v>11</v>
      </c>
      <c r="K48" s="10"/>
      <c r="M48" s="6" t="s">
        <v>1532</v>
      </c>
      <c r="N48" s="8"/>
      <c r="O48" s="8"/>
    </row>
    <row r="49" spans="3:17" hidden="1" x14ac:dyDescent="0.2">
      <c r="C49" s="203">
        <v>704</v>
      </c>
      <c r="D49" s="6">
        <v>40</v>
      </c>
      <c r="E49" s="6" t="s">
        <v>11</v>
      </c>
      <c r="F49" s="6">
        <v>2552</v>
      </c>
      <c r="G49" s="6" t="s">
        <v>11</v>
      </c>
      <c r="H49" s="6">
        <v>384</v>
      </c>
      <c r="K49" s="10"/>
      <c r="M49" s="6" t="s">
        <v>1533</v>
      </c>
      <c r="N49" s="8"/>
      <c r="O49" s="8"/>
    </row>
    <row r="50" spans="3:17" hidden="1" x14ac:dyDescent="0.2">
      <c r="C50" s="203">
        <v>705</v>
      </c>
      <c r="D50" s="6">
        <v>40</v>
      </c>
      <c r="E50" s="6" t="s">
        <v>11</v>
      </c>
      <c r="F50" s="6">
        <v>2552</v>
      </c>
      <c r="G50" s="6" t="s">
        <v>11</v>
      </c>
      <c r="H50" s="6">
        <v>385</v>
      </c>
      <c r="K50" s="10"/>
      <c r="M50" s="6" t="s">
        <v>1534</v>
      </c>
      <c r="N50" s="8"/>
      <c r="O50" s="8"/>
    </row>
    <row r="51" spans="3:17" hidden="1" x14ac:dyDescent="0.2">
      <c r="C51" s="203">
        <v>716</v>
      </c>
      <c r="D51" s="6">
        <v>40</v>
      </c>
      <c r="E51" s="6" t="s">
        <v>11</v>
      </c>
      <c r="F51" s="6">
        <v>2554</v>
      </c>
      <c r="G51" s="6" t="s">
        <v>11</v>
      </c>
      <c r="H51" s="6">
        <v>323</v>
      </c>
      <c r="I51" s="31" t="s">
        <v>11</v>
      </c>
      <c r="J51" s="104" t="s">
        <v>1524</v>
      </c>
      <c r="K51" s="10"/>
      <c r="M51" s="6" t="s">
        <v>1535</v>
      </c>
      <c r="N51" s="8"/>
      <c r="O51" s="8"/>
    </row>
    <row r="52" spans="3:17" hidden="1" x14ac:dyDescent="0.2">
      <c r="C52" s="203">
        <v>717</v>
      </c>
      <c r="D52" s="6">
        <v>40</v>
      </c>
      <c r="E52" s="6" t="s">
        <v>11</v>
      </c>
      <c r="F52" s="6">
        <v>2554</v>
      </c>
      <c r="G52" s="6" t="s">
        <v>11</v>
      </c>
      <c r="H52" s="6">
        <v>323</v>
      </c>
      <c r="I52" s="31" t="s">
        <v>11</v>
      </c>
      <c r="J52" s="104" t="s">
        <v>1524</v>
      </c>
      <c r="K52" s="10"/>
      <c r="M52" s="6" t="s">
        <v>1536</v>
      </c>
      <c r="N52" s="8"/>
      <c r="O52" s="8"/>
      <c r="Q52" s="52"/>
    </row>
    <row r="53" spans="3:17" hidden="1" x14ac:dyDescent="0.2">
      <c r="C53" s="203">
        <v>718</v>
      </c>
      <c r="D53" s="6">
        <v>40</v>
      </c>
      <c r="E53" s="6" t="s">
        <v>11</v>
      </c>
      <c r="F53" s="6">
        <v>2554</v>
      </c>
      <c r="G53" s="6" t="s">
        <v>11</v>
      </c>
      <c r="H53" s="6">
        <v>323</v>
      </c>
      <c r="I53" s="31" t="s">
        <v>11</v>
      </c>
      <c r="J53" s="104" t="s">
        <v>1524</v>
      </c>
      <c r="K53" s="10"/>
      <c r="M53" s="6" t="s">
        <v>1537</v>
      </c>
      <c r="N53" s="8"/>
      <c r="O53" s="8"/>
    </row>
    <row r="54" spans="3:17" hidden="1" x14ac:dyDescent="0.2">
      <c r="C54" s="203">
        <v>719</v>
      </c>
      <c r="D54" s="6">
        <v>40</v>
      </c>
      <c r="E54" s="6" t="s">
        <v>11</v>
      </c>
      <c r="F54" s="6">
        <v>2554</v>
      </c>
      <c r="G54" s="6" t="s">
        <v>11</v>
      </c>
      <c r="H54" s="6">
        <v>323</v>
      </c>
      <c r="I54" s="31" t="s">
        <v>11</v>
      </c>
      <c r="J54" s="104" t="s">
        <v>1524</v>
      </c>
      <c r="K54" s="10"/>
      <c r="M54" s="6" t="s">
        <v>1538</v>
      </c>
      <c r="N54" s="8"/>
      <c r="O54" s="8"/>
    </row>
    <row r="55" spans="3:17" hidden="1" x14ac:dyDescent="0.2">
      <c r="C55" s="203">
        <v>720</v>
      </c>
      <c r="D55" s="6">
        <v>40</v>
      </c>
      <c r="E55" s="6" t="s">
        <v>11</v>
      </c>
      <c r="F55" s="6">
        <v>2554</v>
      </c>
      <c r="G55" s="6" t="s">
        <v>11</v>
      </c>
      <c r="H55" s="6">
        <v>323</v>
      </c>
      <c r="I55" s="31" t="s">
        <v>11</v>
      </c>
      <c r="J55" s="104" t="s">
        <v>1524</v>
      </c>
      <c r="K55" s="10"/>
      <c r="M55" s="6" t="s">
        <v>1539</v>
      </c>
      <c r="N55" s="8"/>
      <c r="O55" s="8"/>
    </row>
    <row r="56" spans="3:17" hidden="1" x14ac:dyDescent="0.2">
      <c r="C56" s="203">
        <v>721</v>
      </c>
      <c r="D56" s="6">
        <v>40</v>
      </c>
      <c r="E56" s="6" t="s">
        <v>11</v>
      </c>
      <c r="F56" s="6">
        <v>2554</v>
      </c>
      <c r="G56" s="6" t="s">
        <v>11</v>
      </c>
      <c r="H56" s="6">
        <v>323</v>
      </c>
      <c r="I56" s="31" t="s">
        <v>11</v>
      </c>
      <c r="J56" s="104" t="s">
        <v>1524</v>
      </c>
      <c r="K56" s="10"/>
      <c r="M56" s="6" t="s">
        <v>1540</v>
      </c>
      <c r="N56" s="8"/>
      <c r="O56" s="8"/>
    </row>
    <row r="57" spans="3:17" hidden="1" x14ac:dyDescent="0.2">
      <c r="C57" s="203">
        <v>722</v>
      </c>
      <c r="D57" s="6">
        <v>40</v>
      </c>
      <c r="E57" s="6" t="s">
        <v>11</v>
      </c>
      <c r="F57" s="6">
        <v>2554</v>
      </c>
      <c r="G57" s="6" t="s">
        <v>11</v>
      </c>
      <c r="H57" s="6">
        <v>323</v>
      </c>
      <c r="I57" s="31" t="s">
        <v>11</v>
      </c>
      <c r="J57" s="104" t="s">
        <v>1524</v>
      </c>
      <c r="K57" s="10"/>
      <c r="M57" s="6" t="s">
        <v>1541</v>
      </c>
      <c r="N57" s="8"/>
      <c r="O57" s="8"/>
    </row>
    <row r="58" spans="3:17" hidden="1" x14ac:dyDescent="0.2">
      <c r="C58" s="203">
        <v>724</v>
      </c>
      <c r="D58" s="6">
        <v>40</v>
      </c>
      <c r="E58" s="6" t="s">
        <v>11</v>
      </c>
      <c r="F58" s="6">
        <v>2554</v>
      </c>
      <c r="G58" s="6" t="s">
        <v>11</v>
      </c>
      <c r="H58" s="6">
        <v>323</v>
      </c>
      <c r="J58" s="104" t="s">
        <v>1524</v>
      </c>
      <c r="K58" s="10"/>
      <c r="M58" s="6" t="s">
        <v>1542</v>
      </c>
      <c r="N58" s="8"/>
      <c r="O58" s="8"/>
    </row>
    <row r="59" spans="3:17" x14ac:dyDescent="0.2">
      <c r="C59" s="203">
        <v>725</v>
      </c>
      <c r="D59" s="6">
        <v>40</v>
      </c>
      <c r="E59" s="6" t="s">
        <v>11</v>
      </c>
      <c r="F59" s="6">
        <v>2554</v>
      </c>
      <c r="G59" s="6" t="s">
        <v>11</v>
      </c>
      <c r="H59" s="6">
        <v>339</v>
      </c>
      <c r="I59" s="31" t="s">
        <v>11</v>
      </c>
      <c r="J59" s="99" t="s">
        <v>1543</v>
      </c>
      <c r="K59" s="10"/>
      <c r="M59" s="6" t="s">
        <v>1544</v>
      </c>
      <c r="N59" s="8">
        <v>6000</v>
      </c>
      <c r="O59" s="8">
        <f>SUM(3321.25+1000)</f>
        <v>4321.25</v>
      </c>
    </row>
    <row r="60" spans="3:17" x14ac:dyDescent="0.2">
      <c r="C60" s="203">
        <v>693</v>
      </c>
      <c r="D60" s="6">
        <v>40</v>
      </c>
      <c r="E60" s="6" t="s">
        <v>11</v>
      </c>
      <c r="F60" s="6">
        <v>2551</v>
      </c>
      <c r="G60" s="6" t="s">
        <v>11</v>
      </c>
      <c r="H60" s="6">
        <v>339</v>
      </c>
      <c r="J60" s="99" t="s">
        <v>1545</v>
      </c>
      <c r="K60" s="10"/>
      <c r="M60" s="6" t="s">
        <v>1546</v>
      </c>
      <c r="N60" s="8">
        <v>0</v>
      </c>
      <c r="O60" s="8">
        <v>0</v>
      </c>
      <c r="P60" s="153" t="s">
        <v>1547</v>
      </c>
    </row>
    <row r="61" spans="3:17" x14ac:dyDescent="0.2">
      <c r="C61" s="203">
        <v>700</v>
      </c>
      <c r="D61" s="6">
        <v>40</v>
      </c>
      <c r="E61" s="6" t="s">
        <v>11</v>
      </c>
      <c r="F61" s="6">
        <v>2552</v>
      </c>
      <c r="G61" s="6" t="s">
        <v>11</v>
      </c>
      <c r="H61" s="6">
        <v>323</v>
      </c>
      <c r="J61" s="99" t="s">
        <v>1548</v>
      </c>
      <c r="K61" s="10"/>
      <c r="M61" s="6" t="s">
        <v>1549</v>
      </c>
      <c r="N61" s="8">
        <v>0</v>
      </c>
      <c r="O61" s="8">
        <v>0</v>
      </c>
    </row>
    <row r="62" spans="3:17" x14ac:dyDescent="0.2">
      <c r="C62" s="203">
        <v>726</v>
      </c>
      <c r="D62" s="6">
        <v>40</v>
      </c>
      <c r="E62" s="6" t="s">
        <v>11</v>
      </c>
      <c r="F62" s="6">
        <v>2554</v>
      </c>
      <c r="G62" s="6" t="s">
        <v>11</v>
      </c>
      <c r="H62" s="6">
        <v>339</v>
      </c>
      <c r="I62" s="6" t="s">
        <v>11</v>
      </c>
      <c r="J62" s="99" t="s">
        <v>1550</v>
      </c>
      <c r="K62" s="10"/>
      <c r="M62" s="6" t="s">
        <v>1551</v>
      </c>
      <c r="N62" s="8">
        <v>0</v>
      </c>
      <c r="O62" s="8">
        <v>0</v>
      </c>
    </row>
    <row r="63" spans="3:17" x14ac:dyDescent="0.2">
      <c r="C63" s="203"/>
      <c r="D63" s="6">
        <v>40</v>
      </c>
      <c r="E63" s="6" t="s">
        <v>11</v>
      </c>
      <c r="F63" s="6">
        <v>2554</v>
      </c>
      <c r="G63" s="6" t="s">
        <v>11</v>
      </c>
      <c r="H63" s="6">
        <v>325</v>
      </c>
      <c r="J63" s="99" t="s">
        <v>1552</v>
      </c>
      <c r="K63" s="10"/>
      <c r="M63" s="6" t="s">
        <v>1553</v>
      </c>
      <c r="N63" s="8">
        <v>163770.35</v>
      </c>
      <c r="O63" s="8">
        <v>163771</v>
      </c>
    </row>
    <row r="64" spans="3:17" x14ac:dyDescent="0.2">
      <c r="C64" s="203"/>
      <c r="J64" s="99" t="s">
        <v>1554</v>
      </c>
      <c r="K64" s="10"/>
      <c r="M64" s="4" t="s">
        <v>1555</v>
      </c>
      <c r="N64" s="8">
        <v>5000</v>
      </c>
      <c r="O64" s="8">
        <v>0</v>
      </c>
    </row>
    <row r="65" spans="3:18" x14ac:dyDescent="0.2">
      <c r="C65" s="203">
        <v>701</v>
      </c>
      <c r="D65" s="6">
        <v>40</v>
      </c>
      <c r="E65" s="6" t="s">
        <v>11</v>
      </c>
      <c r="F65" s="6">
        <v>2552</v>
      </c>
      <c r="G65" s="6" t="s">
        <v>11</v>
      </c>
      <c r="H65" s="6">
        <v>330</v>
      </c>
      <c r="J65" s="99" t="s">
        <v>1556</v>
      </c>
      <c r="K65" s="10"/>
      <c r="M65" s="6" t="s">
        <v>1557</v>
      </c>
      <c r="N65" s="8">
        <v>56597</v>
      </c>
      <c r="O65" s="8">
        <f>+N65</f>
        <v>56597</v>
      </c>
    </row>
    <row r="66" spans="3:18" hidden="1" x14ac:dyDescent="0.2">
      <c r="C66" s="203">
        <v>689</v>
      </c>
      <c r="D66" s="6">
        <v>40</v>
      </c>
      <c r="E66" s="6" t="s">
        <v>11</v>
      </c>
      <c r="F66" s="6">
        <v>2550</v>
      </c>
      <c r="G66" s="6" t="s">
        <v>11</v>
      </c>
      <c r="H66" s="6">
        <v>331</v>
      </c>
      <c r="I66" s="6" t="s">
        <v>11</v>
      </c>
      <c r="J66" s="99" t="s">
        <v>1558</v>
      </c>
      <c r="K66" s="10"/>
      <c r="M66" s="6" t="s">
        <v>1559</v>
      </c>
      <c r="N66" s="8"/>
      <c r="O66" s="8"/>
    </row>
    <row r="67" spans="3:18" x14ac:dyDescent="0.2">
      <c r="C67" s="203">
        <v>727</v>
      </c>
      <c r="D67" s="6">
        <v>40</v>
      </c>
      <c r="E67" s="6" t="s">
        <v>11</v>
      </c>
      <c r="F67" s="6">
        <v>2554</v>
      </c>
      <c r="G67" s="6" t="s">
        <v>11</v>
      </c>
      <c r="H67" s="6">
        <v>339</v>
      </c>
      <c r="J67" s="99" t="s">
        <v>1560</v>
      </c>
      <c r="K67" s="10"/>
      <c r="M67" s="6" t="s">
        <v>1561</v>
      </c>
      <c r="N67" s="8">
        <v>1000</v>
      </c>
      <c r="O67" s="8">
        <v>1000</v>
      </c>
      <c r="P67" s="13">
        <f>SUM(O41:O67)</f>
        <v>231401.25</v>
      </c>
      <c r="Q67" s="7" t="s">
        <v>1562</v>
      </c>
    </row>
    <row r="68" spans="3:18" x14ac:dyDescent="0.2">
      <c r="C68" s="203"/>
      <c r="J68" s="99" t="s">
        <v>1563</v>
      </c>
      <c r="K68" s="10"/>
      <c r="M68" s="4" t="s">
        <v>1564</v>
      </c>
      <c r="N68" s="8">
        <v>7500</v>
      </c>
      <c r="O68" s="8">
        <v>10000</v>
      </c>
    </row>
    <row r="69" spans="3:18" x14ac:dyDescent="0.2">
      <c r="C69" s="203"/>
      <c r="J69" s="99" t="s">
        <v>1565</v>
      </c>
      <c r="K69" s="10"/>
      <c r="M69" s="4" t="s">
        <v>1566</v>
      </c>
      <c r="N69" s="8">
        <v>2000</v>
      </c>
      <c r="O69" s="8">
        <v>750</v>
      </c>
    </row>
    <row r="70" spans="3:18" x14ac:dyDescent="0.2">
      <c r="C70" s="203">
        <v>692</v>
      </c>
      <c r="D70" s="6">
        <v>40</v>
      </c>
      <c r="E70" s="6" t="s">
        <v>11</v>
      </c>
      <c r="F70" s="6">
        <v>2551</v>
      </c>
      <c r="G70" s="6" t="s">
        <v>11</v>
      </c>
      <c r="H70" s="6">
        <v>410</v>
      </c>
      <c r="J70" s="99" t="s">
        <v>1567</v>
      </c>
      <c r="K70" s="10"/>
      <c r="M70" s="6" t="s">
        <v>1568</v>
      </c>
      <c r="N70" s="8">
        <v>1500</v>
      </c>
      <c r="O70" s="8">
        <v>1000</v>
      </c>
    </row>
    <row r="71" spans="3:18" hidden="1" x14ac:dyDescent="0.2">
      <c r="C71" s="203"/>
      <c r="J71" s="104" t="s">
        <v>1569</v>
      </c>
      <c r="K71" s="10"/>
      <c r="M71" s="6" t="s">
        <v>1570</v>
      </c>
      <c r="N71" s="8"/>
      <c r="O71" s="8"/>
    </row>
    <row r="72" spans="3:18" x14ac:dyDescent="0.2">
      <c r="C72" s="203">
        <v>706</v>
      </c>
      <c r="D72" s="6">
        <v>40</v>
      </c>
      <c r="E72" s="6" t="s">
        <v>11</v>
      </c>
      <c r="F72" s="6">
        <v>2552</v>
      </c>
      <c r="G72" s="6" t="s">
        <v>11</v>
      </c>
      <c r="H72" s="6">
        <v>410</v>
      </c>
      <c r="J72" s="99" t="s">
        <v>1571</v>
      </c>
      <c r="K72" s="10"/>
      <c r="M72" s="6" t="s">
        <v>1572</v>
      </c>
      <c r="N72" s="8">
        <v>65000</v>
      </c>
      <c r="O72" s="8">
        <f>SUM(41559.79+5000)</f>
        <v>46559.79</v>
      </c>
    </row>
    <row r="73" spans="3:18" x14ac:dyDescent="0.2">
      <c r="C73" s="203"/>
      <c r="J73" s="99" t="s">
        <v>1573</v>
      </c>
      <c r="K73" s="10"/>
      <c r="M73" s="4" t="s">
        <v>1574</v>
      </c>
      <c r="N73" s="8">
        <v>4250</v>
      </c>
      <c r="O73" s="8">
        <v>4250</v>
      </c>
    </row>
    <row r="74" spans="3:18" x14ac:dyDescent="0.2">
      <c r="C74" s="203"/>
      <c r="J74" s="99" t="s">
        <v>1575</v>
      </c>
      <c r="K74" s="10"/>
      <c r="M74" s="4" t="s">
        <v>1576</v>
      </c>
      <c r="N74" s="8">
        <v>3628</v>
      </c>
      <c r="O74" s="8">
        <v>3628</v>
      </c>
      <c r="P74" s="13">
        <f>SUM(O68:O74)</f>
        <v>66187.790000000008</v>
      </c>
      <c r="Q74" s="7" t="s">
        <v>1577</v>
      </c>
    </row>
    <row r="75" spans="3:18" x14ac:dyDescent="0.2">
      <c r="C75" s="203">
        <v>707</v>
      </c>
      <c r="D75" s="6">
        <v>40</v>
      </c>
      <c r="E75" s="6" t="s">
        <v>11</v>
      </c>
      <c r="F75" s="6">
        <v>2552</v>
      </c>
      <c r="G75" s="6" t="s">
        <v>11</v>
      </c>
      <c r="H75" s="6">
        <v>540</v>
      </c>
      <c r="J75" s="99" t="s">
        <v>1578</v>
      </c>
      <c r="K75" s="10"/>
      <c r="M75" s="6" t="s">
        <v>1579</v>
      </c>
      <c r="N75" s="43">
        <v>10000</v>
      </c>
      <c r="O75" s="43">
        <v>5000</v>
      </c>
    </row>
    <row r="76" spans="3:18" x14ac:dyDescent="0.2">
      <c r="C76" s="203"/>
      <c r="J76" s="104" t="s">
        <v>1580</v>
      </c>
      <c r="K76" s="10"/>
      <c r="M76" s="6" t="s">
        <v>1581</v>
      </c>
      <c r="N76" s="75">
        <v>0</v>
      </c>
      <c r="O76" s="75">
        <v>0</v>
      </c>
      <c r="P76" s="13">
        <f>SUM(O75+O76)</f>
        <v>5000</v>
      </c>
      <c r="Q76" s="7" t="s">
        <v>1582</v>
      </c>
    </row>
    <row r="77" spans="3:18" x14ac:dyDescent="0.2">
      <c r="C77" s="203"/>
      <c r="K77" s="10"/>
      <c r="M77" s="5" t="s">
        <v>1453</v>
      </c>
      <c r="N77" s="69">
        <f>SUM(N26:N76)</f>
        <v>1017069.35</v>
      </c>
      <c r="O77" s="225">
        <f>SUM(O28:O76)</f>
        <v>948529.68</v>
      </c>
      <c r="P77" s="57">
        <f>SUM(P19:P76)</f>
        <v>948529.68</v>
      </c>
      <c r="R77" s="13"/>
    </row>
    <row r="78" spans="3:18" x14ac:dyDescent="0.2">
      <c r="C78" s="203"/>
      <c r="K78" s="10"/>
      <c r="M78" s="5"/>
    </row>
    <row r="79" spans="3:18" x14ac:dyDescent="0.2">
      <c r="C79" s="203"/>
      <c r="K79" s="10"/>
      <c r="M79" s="5" t="s">
        <v>1312</v>
      </c>
      <c r="N79" s="13">
        <v>1146762.52</v>
      </c>
      <c r="O79" s="13">
        <f>+N79</f>
        <v>1146762.52</v>
      </c>
    </row>
    <row r="80" spans="3:18" x14ac:dyDescent="0.2">
      <c r="C80" s="203"/>
      <c r="K80" s="10"/>
      <c r="M80" s="5" t="s">
        <v>1313</v>
      </c>
      <c r="N80" s="13">
        <f>N16</f>
        <v>1140426</v>
      </c>
      <c r="O80" s="13">
        <f>O16</f>
        <v>1013183.6599999999</v>
      </c>
    </row>
    <row r="81" spans="3:16" x14ac:dyDescent="0.2">
      <c r="C81" s="203"/>
      <c r="K81" s="10"/>
      <c r="M81" s="5" t="s">
        <v>1314</v>
      </c>
      <c r="N81" s="72">
        <f>N77</f>
        <v>1017069.35</v>
      </c>
      <c r="O81" s="72">
        <f>O77</f>
        <v>948529.68</v>
      </c>
      <c r="P81" s="13">
        <f>O80-O81</f>
        <v>64653.979999999865</v>
      </c>
    </row>
    <row r="82" spans="3:16" ht="15" x14ac:dyDescent="0.25">
      <c r="C82" s="203"/>
      <c r="K82" s="10"/>
      <c r="M82" s="5" t="s">
        <v>1315</v>
      </c>
      <c r="N82" s="167">
        <f>+(N80+N79)-N81</f>
        <v>1270119.17</v>
      </c>
      <c r="O82" s="179">
        <f>+(O80+O79)-O81</f>
        <v>1211416.4999999995</v>
      </c>
    </row>
  </sheetData>
  <phoneticPr fontId="6" type="noConversion"/>
  <printOptions horizontalCentered="1" gridLines="1"/>
  <pageMargins left="0" right="0" top="0.75" bottom="0.28999999999999998" header="0" footer="0.1"/>
  <pageSetup scale="85" orientation="portrait" r:id="rId1"/>
  <headerFooter alignWithMargins="0">
    <oddHeader>&amp;C&amp;"Arial,Bold"ARBOR PARK SCHOOL DISTRICT 145
2019 FISCAL YEAR BUDGET
July 1, 2018 Through June 30, 2019</oddHeader>
    <oddFooter>&amp;L&amp;8&amp;D &amp;T&amp;R&amp;Z&amp;F</oddFooter>
  </headerFooter>
  <rowBreaks count="1" manualBreakCount="1">
    <brk id="17" max="21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indexed="50"/>
    <pageSetUpPr fitToPage="1"/>
  </sheetPr>
  <dimension ref="A1:Y66"/>
  <sheetViews>
    <sheetView topLeftCell="B25" zoomScale="130" zoomScaleNormal="130" workbookViewId="0">
      <selection activeCell="B1" sqref="B1"/>
    </sheetView>
  </sheetViews>
  <sheetFormatPr defaultColWidth="9.140625" defaultRowHeight="12.75" x14ac:dyDescent="0.2"/>
  <cols>
    <col min="1" max="1" width="2.7109375" style="6" hidden="1" customWidth="1"/>
    <col min="2" max="2" width="4.140625" style="6" bestFit="1" customWidth="1"/>
    <col min="3" max="3" width="3.140625" style="6" hidden="1" customWidth="1"/>
    <col min="4" max="4" width="1.5703125" style="6" hidden="1" customWidth="1"/>
    <col min="5" max="5" width="6.28515625" style="6" hidden="1" customWidth="1"/>
    <col min="6" max="6" width="1.5703125" style="6" hidden="1" customWidth="1"/>
    <col min="7" max="7" width="6.28515625" style="6" hidden="1" customWidth="1"/>
    <col min="8" max="8" width="1.42578125" style="6" hidden="1" customWidth="1"/>
    <col min="9" max="9" width="24.42578125" style="6" bestFit="1" customWidth="1"/>
    <col min="10" max="10" width="1" style="6" customWidth="1"/>
    <col min="11" max="11" width="5" style="6" customWidth="1"/>
    <col min="12" max="12" width="47.85546875" style="6" bestFit="1" customWidth="1"/>
    <col min="13" max="14" width="13.28515625" style="13" customWidth="1"/>
    <col min="15" max="15" width="12.28515625" style="13" customWidth="1"/>
    <col min="16" max="16" width="12.28515625" style="70" customWidth="1"/>
    <col min="17" max="17" width="9.5703125" style="6" bestFit="1" customWidth="1"/>
    <col min="18" max="18" width="12.28515625" style="28" customWidth="1"/>
    <col min="19" max="30" width="12.28515625" style="6" customWidth="1"/>
    <col min="31" max="16384" width="9.140625" style="6"/>
  </cols>
  <sheetData>
    <row r="1" spans="2:19" ht="15.75" x14ac:dyDescent="0.25">
      <c r="B1" s="16" t="s">
        <v>1583</v>
      </c>
      <c r="D1" s="5"/>
      <c r="E1" s="5"/>
      <c r="F1" s="5"/>
      <c r="G1" s="5"/>
      <c r="H1" s="5"/>
      <c r="I1" s="7"/>
      <c r="J1" s="7"/>
      <c r="K1" s="5"/>
    </row>
    <row r="2" spans="2:19" ht="15.75" x14ac:dyDescent="0.25">
      <c r="B2" s="16" t="s">
        <v>1584</v>
      </c>
      <c r="D2" s="5"/>
      <c r="E2" s="5"/>
      <c r="F2" s="5"/>
      <c r="G2" s="5"/>
      <c r="H2" s="5"/>
      <c r="I2" s="7"/>
      <c r="J2" s="7"/>
      <c r="K2" s="5"/>
    </row>
    <row r="3" spans="2:19" ht="38.25" x14ac:dyDescent="0.35">
      <c r="B3" s="9" t="s">
        <v>125</v>
      </c>
      <c r="C3" s="5" t="s">
        <v>1320</v>
      </c>
      <c r="I3" s="10"/>
      <c r="J3" s="10"/>
      <c r="L3" s="168" t="s">
        <v>7</v>
      </c>
      <c r="M3" s="239" t="s">
        <v>8</v>
      </c>
      <c r="N3" s="240" t="s">
        <v>9</v>
      </c>
    </row>
    <row r="4" spans="2:19" x14ac:dyDescent="0.2">
      <c r="B4" s="12"/>
      <c r="C4" s="6">
        <v>50</v>
      </c>
      <c r="D4" s="6" t="s">
        <v>11</v>
      </c>
      <c r="E4" s="6">
        <v>1111</v>
      </c>
      <c r="I4" s="3" t="s">
        <v>1585</v>
      </c>
      <c r="J4" s="10"/>
      <c r="L4" s="6" t="s">
        <v>13</v>
      </c>
      <c r="M4" s="8">
        <v>132862</v>
      </c>
      <c r="N4" s="37">
        <f>+M4</f>
        <v>132862</v>
      </c>
    </row>
    <row r="5" spans="2:19" x14ac:dyDescent="0.2">
      <c r="B5" s="12"/>
      <c r="C5" s="6">
        <v>50</v>
      </c>
      <c r="D5" s="6" t="s">
        <v>11</v>
      </c>
      <c r="E5" s="6">
        <v>1112</v>
      </c>
      <c r="I5" s="3" t="s">
        <v>1586</v>
      </c>
      <c r="J5" s="10"/>
      <c r="L5" s="6" t="s">
        <v>15</v>
      </c>
      <c r="M5" s="8">
        <v>130732</v>
      </c>
      <c r="N5" s="37">
        <f>SUM(124674.98+1500)</f>
        <v>126174.98</v>
      </c>
    </row>
    <row r="6" spans="2:19" x14ac:dyDescent="0.2">
      <c r="B6" s="12"/>
      <c r="C6" s="6">
        <v>51</v>
      </c>
      <c r="D6" s="6" t="s">
        <v>11</v>
      </c>
      <c r="E6" s="6">
        <v>1153</v>
      </c>
      <c r="I6" s="3" t="s">
        <v>1587</v>
      </c>
      <c r="J6" s="10"/>
      <c r="L6" s="6" t="s">
        <v>17</v>
      </c>
      <c r="M6" s="37">
        <v>-5000</v>
      </c>
      <c r="N6" s="37">
        <v>-2000</v>
      </c>
      <c r="O6" s="13">
        <f>SUM(N4:N6)</f>
        <v>257036.97999999998</v>
      </c>
      <c r="P6" s="70">
        <v>1100</v>
      </c>
      <c r="Q6" s="8"/>
      <c r="R6" s="70"/>
    </row>
    <row r="7" spans="2:19" x14ac:dyDescent="0.2">
      <c r="B7" s="12"/>
      <c r="I7" s="3" t="s">
        <v>1588</v>
      </c>
      <c r="J7" s="10"/>
      <c r="L7" s="6" t="s">
        <v>1589</v>
      </c>
      <c r="M7" s="8">
        <v>0</v>
      </c>
      <c r="N7" s="8">
        <v>0</v>
      </c>
      <c r="O7" s="13">
        <f>+N7</f>
        <v>0</v>
      </c>
      <c r="P7" s="70">
        <v>1230</v>
      </c>
      <c r="Q7" s="8"/>
      <c r="R7" s="70"/>
    </row>
    <row r="8" spans="2:19" x14ac:dyDescent="0.2">
      <c r="B8" s="12"/>
      <c r="C8" s="6">
        <v>50</v>
      </c>
      <c r="D8" s="6" t="s">
        <v>11</v>
      </c>
      <c r="E8" s="6">
        <v>1510</v>
      </c>
      <c r="I8" s="3" t="s">
        <v>1590</v>
      </c>
      <c r="J8" s="10"/>
      <c r="L8" s="6" t="s">
        <v>1591</v>
      </c>
      <c r="M8" s="8">
        <v>4000</v>
      </c>
      <c r="N8" s="8">
        <f>SUM(2149.73+2975.97)</f>
        <v>5125.7</v>
      </c>
      <c r="O8" s="13">
        <f>+N8</f>
        <v>5125.7</v>
      </c>
      <c r="P8" s="70">
        <v>1500</v>
      </c>
      <c r="Q8" s="8"/>
    </row>
    <row r="9" spans="2:19" x14ac:dyDescent="0.2">
      <c r="B9" s="12"/>
      <c r="C9" s="6">
        <v>50</v>
      </c>
      <c r="D9" s="6" t="s">
        <v>11</v>
      </c>
      <c r="E9" s="6">
        <v>3001</v>
      </c>
      <c r="I9" s="3" t="s">
        <v>1592</v>
      </c>
      <c r="J9" s="10"/>
      <c r="L9" s="6" t="s">
        <v>1331</v>
      </c>
      <c r="M9" s="75">
        <v>0</v>
      </c>
      <c r="N9" s="75">
        <v>0</v>
      </c>
      <c r="O9" s="13">
        <f>+N9</f>
        <v>0</v>
      </c>
      <c r="P9" s="70">
        <v>3000</v>
      </c>
      <c r="Q9" s="8"/>
    </row>
    <row r="10" spans="2:19" x14ac:dyDescent="0.2">
      <c r="B10" s="12"/>
      <c r="I10" s="10"/>
      <c r="J10" s="10"/>
      <c r="L10" s="5" t="s">
        <v>1342</v>
      </c>
      <c r="M10" s="71">
        <f>SUM(M4:M9)</f>
        <v>262594</v>
      </c>
      <c r="N10" s="237">
        <f>SUM(N4:N9)</f>
        <v>262162.68</v>
      </c>
      <c r="O10" s="25">
        <f>SUM(O4:O9)</f>
        <v>262162.68</v>
      </c>
      <c r="S10" s="8"/>
    </row>
    <row r="11" spans="2:19" x14ac:dyDescent="0.2">
      <c r="B11" s="12"/>
      <c r="I11" s="10"/>
      <c r="J11" s="10"/>
      <c r="S11" s="8"/>
    </row>
    <row r="12" spans="2:19" ht="38.25" x14ac:dyDescent="0.2">
      <c r="B12" s="9" t="s">
        <v>125</v>
      </c>
      <c r="C12" s="5" t="s">
        <v>124</v>
      </c>
      <c r="I12" s="10"/>
      <c r="J12" s="10"/>
      <c r="M12" s="239" t="s">
        <v>8</v>
      </c>
      <c r="N12" s="240" t="s">
        <v>9</v>
      </c>
      <c r="S12" s="8"/>
    </row>
    <row r="13" spans="2:19" x14ac:dyDescent="0.2">
      <c r="B13" s="12"/>
      <c r="I13" s="4" t="s">
        <v>1594</v>
      </c>
      <c r="J13" s="10"/>
      <c r="L13" s="4" t="s">
        <v>1593</v>
      </c>
      <c r="M13" s="102">
        <v>0</v>
      </c>
      <c r="N13" s="8">
        <f>SUM('10 Ed E'!H4*0.1221)</f>
        <v>0</v>
      </c>
      <c r="Q13" s="8"/>
      <c r="R13" s="64"/>
      <c r="S13" s="8"/>
    </row>
    <row r="14" spans="2:19" x14ac:dyDescent="0.2">
      <c r="B14" s="12"/>
      <c r="I14" s="4" t="s">
        <v>1595</v>
      </c>
      <c r="J14" s="10"/>
      <c r="L14" s="4" t="s">
        <v>1593</v>
      </c>
      <c r="M14" s="8">
        <v>4205</v>
      </c>
      <c r="N14" s="8">
        <f>SUM('10 Ed E'!H9*0.1221)-3500</f>
        <v>2767.2916569999998</v>
      </c>
      <c r="Q14" s="8"/>
      <c r="R14" s="64"/>
    </row>
    <row r="15" spans="2:19" x14ac:dyDescent="0.2">
      <c r="B15" s="12"/>
      <c r="I15" s="4" t="s">
        <v>1596</v>
      </c>
      <c r="J15" s="10"/>
      <c r="L15" s="4" t="s">
        <v>1593</v>
      </c>
      <c r="M15" s="8">
        <v>730</v>
      </c>
      <c r="N15" s="8">
        <f>SUM('10 Ed E'!H10*0.1221)-1000</f>
        <v>526.25</v>
      </c>
      <c r="Q15" s="8"/>
      <c r="R15" s="64"/>
    </row>
    <row r="16" spans="2:19" x14ac:dyDescent="0.2">
      <c r="B16" s="12"/>
      <c r="I16" s="4" t="s">
        <v>1597</v>
      </c>
      <c r="J16" s="10"/>
      <c r="L16" s="4" t="s">
        <v>1593</v>
      </c>
      <c r="M16" s="8">
        <v>60</v>
      </c>
      <c r="N16" s="8">
        <v>57.73</v>
      </c>
      <c r="Q16" s="8"/>
      <c r="R16" s="64"/>
    </row>
    <row r="17" spans="2:18" x14ac:dyDescent="0.2">
      <c r="B17" s="12"/>
      <c r="I17" s="4" t="s">
        <v>1598</v>
      </c>
      <c r="J17" s="10"/>
      <c r="L17" s="4" t="s">
        <v>1593</v>
      </c>
      <c r="M17" s="8">
        <v>0</v>
      </c>
      <c r="N17" s="8">
        <f>SUM('10 Ed E'!H14*0.1221)-298</f>
        <v>0.21703999999999724</v>
      </c>
      <c r="O17" s="13">
        <f>SUM(N13:N17)</f>
        <v>3351.4886969999998</v>
      </c>
      <c r="P17" s="70" t="s">
        <v>243</v>
      </c>
      <c r="Q17" s="8"/>
      <c r="R17" s="64"/>
    </row>
    <row r="18" spans="2:18" x14ac:dyDescent="0.2">
      <c r="B18" s="12"/>
      <c r="C18" s="6">
        <v>50</v>
      </c>
      <c r="D18" s="6" t="s">
        <v>11</v>
      </c>
      <c r="E18" s="6">
        <v>1125</v>
      </c>
      <c r="F18" s="6" t="s">
        <v>11</v>
      </c>
      <c r="G18" s="6">
        <v>212</v>
      </c>
      <c r="I18" s="4" t="s">
        <v>1599</v>
      </c>
      <c r="J18" s="10"/>
      <c r="L18" s="6" t="s">
        <v>1600</v>
      </c>
      <c r="M18" s="8">
        <v>3872</v>
      </c>
      <c r="N18" s="8">
        <f>SUM('10 Ed E'!H140*0.1221)</f>
        <v>4047.9812999999999</v>
      </c>
      <c r="O18" s="13">
        <f>+N18</f>
        <v>4047.9812999999999</v>
      </c>
      <c r="P18" s="70" t="s">
        <v>407</v>
      </c>
      <c r="Q18" s="13"/>
      <c r="R18" s="100"/>
    </row>
    <row r="19" spans="2:18" x14ac:dyDescent="0.2">
      <c r="B19" s="12"/>
      <c r="C19" s="6">
        <v>50</v>
      </c>
      <c r="D19" s="6" t="s">
        <v>11</v>
      </c>
      <c r="E19" s="6">
        <v>1211</v>
      </c>
      <c r="F19" s="6" t="s">
        <v>11</v>
      </c>
      <c r="G19" s="6">
        <v>212</v>
      </c>
      <c r="I19" s="4" t="s">
        <v>1601</v>
      </c>
      <c r="J19" s="10"/>
      <c r="L19" s="6" t="s">
        <v>1600</v>
      </c>
      <c r="M19" s="8">
        <v>0</v>
      </c>
      <c r="N19" s="8">
        <v>0</v>
      </c>
      <c r="Q19" s="13"/>
      <c r="R19" s="100"/>
    </row>
    <row r="20" spans="2:18" x14ac:dyDescent="0.2">
      <c r="B20" s="12"/>
      <c r="I20" s="4" t="s">
        <v>1602</v>
      </c>
      <c r="J20" s="10"/>
      <c r="L20" s="4" t="s">
        <v>1593</v>
      </c>
      <c r="M20" s="8">
        <v>59926</v>
      </c>
      <c r="N20" s="8">
        <f>SUM('10 Ed E'!H210*0.1221)</f>
        <v>49822.241996999997</v>
      </c>
      <c r="Q20" s="13"/>
      <c r="R20" s="100"/>
    </row>
    <row r="21" spans="2:18" x14ac:dyDescent="0.2">
      <c r="B21" s="12"/>
      <c r="I21" s="4" t="s">
        <v>1603</v>
      </c>
      <c r="J21" s="10"/>
      <c r="L21" s="4" t="s">
        <v>1593</v>
      </c>
      <c r="M21" s="8">
        <v>0</v>
      </c>
      <c r="N21" s="8">
        <f>SUM('10 Ed E'!H170*0.1221)</f>
        <v>0</v>
      </c>
      <c r="Q21" s="13"/>
      <c r="R21" s="100"/>
    </row>
    <row r="22" spans="2:18" x14ac:dyDescent="0.2">
      <c r="B22" s="12"/>
      <c r="I22" s="4" t="s">
        <v>1604</v>
      </c>
      <c r="J22" s="10"/>
      <c r="L22" s="4" t="s">
        <v>1593</v>
      </c>
      <c r="M22" s="8">
        <v>0</v>
      </c>
      <c r="N22" s="8">
        <f>SUM('10 Ed E'!H171*0.1221)</f>
        <v>0</v>
      </c>
      <c r="O22" s="13">
        <f>SUM(N20+N22)</f>
        <v>49822.241996999997</v>
      </c>
      <c r="P22" s="70" t="s">
        <v>448</v>
      </c>
      <c r="Q22" s="13"/>
      <c r="R22" s="100"/>
    </row>
    <row r="23" spans="2:18" x14ac:dyDescent="0.2">
      <c r="B23" s="12"/>
      <c r="I23" s="4" t="s">
        <v>1605</v>
      </c>
      <c r="J23" s="10"/>
      <c r="L23" s="4" t="s">
        <v>1593</v>
      </c>
      <c r="M23" s="8">
        <v>234</v>
      </c>
      <c r="N23" s="8">
        <f>SUM('10 Ed E'!H225*0.1221)</f>
        <v>305.25</v>
      </c>
      <c r="Q23" s="13"/>
      <c r="R23" s="100"/>
    </row>
    <row r="24" spans="2:18" x14ac:dyDescent="0.2">
      <c r="B24" s="12"/>
      <c r="I24" s="4" t="s">
        <v>1606</v>
      </c>
      <c r="J24" s="10"/>
      <c r="L24" s="4" t="s">
        <v>1607</v>
      </c>
      <c r="M24" s="8">
        <v>0</v>
      </c>
      <c r="N24" s="8">
        <f>SUM('10 Ed E'!H179*0.1221)</f>
        <v>0</v>
      </c>
      <c r="O24" s="13">
        <f>SUM(N23:N24)</f>
        <v>305.25</v>
      </c>
      <c r="P24" s="70" t="s">
        <v>465</v>
      </c>
      <c r="Q24" s="13"/>
      <c r="R24" s="100"/>
    </row>
    <row r="25" spans="2:18" x14ac:dyDescent="0.2">
      <c r="B25" s="12"/>
      <c r="C25" s="6">
        <v>50</v>
      </c>
      <c r="D25" s="6" t="s">
        <v>11</v>
      </c>
      <c r="E25" s="6">
        <v>1251</v>
      </c>
      <c r="F25" s="6" t="s">
        <v>11</v>
      </c>
      <c r="G25" s="6">
        <v>212</v>
      </c>
      <c r="I25" s="4" t="s">
        <v>1608</v>
      </c>
      <c r="J25" s="10"/>
      <c r="L25" s="6" t="s">
        <v>1600</v>
      </c>
      <c r="M25" s="8">
        <v>0</v>
      </c>
      <c r="N25" s="8">
        <v>0</v>
      </c>
      <c r="O25" s="13">
        <f>SUM(N25)</f>
        <v>0</v>
      </c>
      <c r="Q25" s="13"/>
      <c r="R25" s="100"/>
    </row>
    <row r="26" spans="2:18" x14ac:dyDescent="0.2">
      <c r="B26" s="12"/>
      <c r="I26" s="4" t="s">
        <v>1609</v>
      </c>
      <c r="J26" s="10"/>
      <c r="L26" s="6" t="s">
        <v>1610</v>
      </c>
      <c r="M26" s="8">
        <v>10010</v>
      </c>
      <c r="N26" s="37">
        <f>SUM('10 Ed E'!H237*0.1221)</f>
        <v>10523.5548</v>
      </c>
      <c r="O26" s="13">
        <f>+N25+N26</f>
        <v>10523.5548</v>
      </c>
      <c r="P26" s="70" t="s">
        <v>582</v>
      </c>
      <c r="Q26" s="13"/>
      <c r="R26" s="100"/>
    </row>
    <row r="27" spans="2:18" x14ac:dyDescent="0.2">
      <c r="B27" s="12"/>
      <c r="C27" s="6">
        <v>50</v>
      </c>
      <c r="D27" s="6" t="s">
        <v>11</v>
      </c>
      <c r="E27" s="6">
        <v>1500</v>
      </c>
      <c r="F27" s="6" t="s">
        <v>11</v>
      </c>
      <c r="G27" s="6">
        <v>212</v>
      </c>
      <c r="I27" s="4" t="s">
        <v>1611</v>
      </c>
      <c r="J27" s="10"/>
      <c r="L27" s="6" t="s">
        <v>1600</v>
      </c>
      <c r="M27" s="8">
        <v>0</v>
      </c>
      <c r="N27" s="8">
        <v>0</v>
      </c>
      <c r="Q27" s="13"/>
      <c r="R27" s="100"/>
    </row>
    <row r="28" spans="2:18" x14ac:dyDescent="0.2">
      <c r="B28" s="12"/>
      <c r="C28" s="6">
        <v>50</v>
      </c>
      <c r="D28" s="6" t="s">
        <v>11</v>
      </c>
      <c r="E28" s="6">
        <v>1600</v>
      </c>
      <c r="F28" s="6" t="s">
        <v>11</v>
      </c>
      <c r="G28" s="6">
        <v>212</v>
      </c>
      <c r="I28" s="4" t="s">
        <v>1612</v>
      </c>
      <c r="J28" s="10"/>
      <c r="L28" s="4" t="s">
        <v>1593</v>
      </c>
      <c r="M28" s="8">
        <v>0</v>
      </c>
      <c r="N28" s="8">
        <v>0</v>
      </c>
      <c r="O28" s="13">
        <f>SUM(N27:N28)</f>
        <v>0</v>
      </c>
      <c r="P28" s="70" t="s">
        <v>670</v>
      </c>
      <c r="Q28" s="13"/>
      <c r="R28" s="100"/>
    </row>
    <row r="29" spans="2:18" x14ac:dyDescent="0.2">
      <c r="B29" s="12"/>
      <c r="I29" s="4" t="s">
        <v>1613</v>
      </c>
      <c r="J29" s="10"/>
      <c r="L29" s="4" t="s">
        <v>1593</v>
      </c>
      <c r="M29" s="8">
        <v>50</v>
      </c>
      <c r="N29" s="37">
        <f>SUM('10 Ed E'!H307*0.1221)</f>
        <v>26.556750000000001</v>
      </c>
      <c r="Q29" s="13"/>
      <c r="R29" s="100"/>
    </row>
    <row r="30" spans="2:18" x14ac:dyDescent="0.2">
      <c r="B30" s="12"/>
      <c r="I30" s="4" t="s">
        <v>1614</v>
      </c>
      <c r="J30" s="10"/>
      <c r="L30" s="4" t="s">
        <v>1593</v>
      </c>
      <c r="M30" s="8">
        <v>75</v>
      </c>
      <c r="N30" s="8">
        <v>0</v>
      </c>
      <c r="Q30" s="13"/>
      <c r="R30" s="100"/>
    </row>
    <row r="31" spans="2:18" x14ac:dyDescent="0.2">
      <c r="B31" s="12"/>
      <c r="I31" s="4" t="s">
        <v>2052</v>
      </c>
      <c r="J31" s="10"/>
      <c r="L31" s="4" t="s">
        <v>1593</v>
      </c>
      <c r="M31" s="8">
        <v>0</v>
      </c>
      <c r="N31" s="37">
        <f>SUM('10 Ed E'!H311*0.1221)-790</f>
        <v>80.328800000000001</v>
      </c>
      <c r="Q31" s="13"/>
      <c r="R31" s="100"/>
    </row>
    <row r="32" spans="2:18" x14ac:dyDescent="0.2">
      <c r="B32" s="12"/>
      <c r="I32" s="4" t="s">
        <v>1615</v>
      </c>
      <c r="J32" s="10"/>
      <c r="L32" s="4" t="s">
        <v>1593</v>
      </c>
      <c r="M32" s="8">
        <v>100</v>
      </c>
      <c r="N32" s="37">
        <f>SUM('10 Ed E'!H312*0.1221)-740</f>
        <v>53.649999999999977</v>
      </c>
      <c r="O32" s="13">
        <f>SUM(N29:N32)</f>
        <v>160.53554999999997</v>
      </c>
      <c r="P32" s="70" t="s">
        <v>708</v>
      </c>
      <c r="Q32" s="13"/>
      <c r="R32" s="100"/>
    </row>
    <row r="33" spans="2:18" x14ac:dyDescent="0.2">
      <c r="B33" s="12"/>
      <c r="C33" s="6">
        <v>50</v>
      </c>
      <c r="D33" s="6" t="s">
        <v>11</v>
      </c>
      <c r="E33" s="6">
        <v>2130</v>
      </c>
      <c r="F33" s="6" t="s">
        <v>11</v>
      </c>
      <c r="G33" s="6">
        <v>212</v>
      </c>
      <c r="I33" s="4" t="s">
        <v>1616</v>
      </c>
      <c r="J33" s="10"/>
      <c r="L33" s="6" t="s">
        <v>1600</v>
      </c>
      <c r="M33" s="8">
        <v>12379</v>
      </c>
      <c r="N33" s="8">
        <f>SUM(48762.5*0.1221)</f>
        <v>5953.9012499999999</v>
      </c>
      <c r="Q33" s="13"/>
      <c r="R33" s="100"/>
    </row>
    <row r="34" spans="2:18" x14ac:dyDescent="0.2">
      <c r="B34" s="12"/>
      <c r="C34" s="6">
        <v>50</v>
      </c>
      <c r="D34" s="6" t="s">
        <v>11</v>
      </c>
      <c r="E34" s="6">
        <v>2210</v>
      </c>
      <c r="F34" s="6" t="s">
        <v>11</v>
      </c>
      <c r="G34" s="6">
        <v>212</v>
      </c>
      <c r="I34" s="4" t="s">
        <v>1617</v>
      </c>
      <c r="J34" s="10"/>
      <c r="L34" s="4" t="s">
        <v>1618</v>
      </c>
      <c r="M34" s="8">
        <v>0</v>
      </c>
      <c r="N34" s="8">
        <v>0</v>
      </c>
      <c r="O34" s="13">
        <f>SUM(N33:N34)</f>
        <v>5953.9012499999999</v>
      </c>
      <c r="P34" s="70" t="s">
        <v>790</v>
      </c>
      <c r="Q34" s="13"/>
      <c r="R34" s="100"/>
    </row>
    <row r="35" spans="2:18" x14ac:dyDescent="0.2">
      <c r="B35" s="12"/>
      <c r="I35" s="4" t="s">
        <v>1619</v>
      </c>
      <c r="J35" s="10"/>
      <c r="L35" s="4" t="s">
        <v>1593</v>
      </c>
      <c r="M35" s="8">
        <v>0</v>
      </c>
      <c r="N35" s="8">
        <v>124.63</v>
      </c>
      <c r="O35" s="13">
        <f>+N35</f>
        <v>124.63</v>
      </c>
      <c r="P35" s="70" t="s">
        <v>869</v>
      </c>
      <c r="Q35" s="13"/>
      <c r="R35" s="100"/>
    </row>
    <row r="36" spans="2:18" x14ac:dyDescent="0.2">
      <c r="B36" s="12"/>
      <c r="I36" s="4" t="s">
        <v>1620</v>
      </c>
      <c r="J36" s="10"/>
      <c r="L36" s="4" t="s">
        <v>1621</v>
      </c>
      <c r="M36" s="8">
        <v>15212</v>
      </c>
      <c r="N36" s="8">
        <f>SUM('10 Ed E'!H452*0.1221)</f>
        <v>17924.582808000003</v>
      </c>
      <c r="Q36" s="13"/>
      <c r="R36" s="100"/>
    </row>
    <row r="37" spans="2:18" x14ac:dyDescent="0.2">
      <c r="B37" s="12"/>
      <c r="I37" s="4" t="s">
        <v>1622</v>
      </c>
      <c r="J37" s="10"/>
      <c r="L37" s="4" t="s">
        <v>1623</v>
      </c>
      <c r="M37" s="8">
        <v>10013</v>
      </c>
      <c r="N37" s="8">
        <f>SUM('10 Ed E'!H453*0.1221)</f>
        <v>10467.7551</v>
      </c>
      <c r="O37" s="13">
        <f>+N36+N37</f>
        <v>28392.337908000001</v>
      </c>
      <c r="P37" s="70" t="s">
        <v>910</v>
      </c>
      <c r="Q37" s="13"/>
      <c r="R37" s="100"/>
    </row>
    <row r="38" spans="2:18" x14ac:dyDescent="0.2">
      <c r="B38" s="12"/>
      <c r="C38" s="6">
        <v>50</v>
      </c>
      <c r="D38" s="6" t="s">
        <v>11</v>
      </c>
      <c r="E38" s="6">
        <v>2212</v>
      </c>
      <c r="F38" s="6" t="s">
        <v>11</v>
      </c>
      <c r="G38" s="6">
        <v>212</v>
      </c>
      <c r="I38" s="4" t="s">
        <v>1624</v>
      </c>
      <c r="J38" s="10"/>
      <c r="L38" s="4" t="s">
        <v>1593</v>
      </c>
      <c r="M38" s="8">
        <v>0</v>
      </c>
      <c r="N38" s="8">
        <v>0</v>
      </c>
      <c r="Q38" s="13"/>
      <c r="R38" s="100"/>
    </row>
    <row r="39" spans="2:18" x14ac:dyDescent="0.2">
      <c r="B39" s="12"/>
      <c r="C39" s="6">
        <v>50</v>
      </c>
      <c r="D39" s="6" t="s">
        <v>11</v>
      </c>
      <c r="E39" s="6">
        <v>2320</v>
      </c>
      <c r="F39" s="6" t="s">
        <v>11</v>
      </c>
      <c r="G39" s="6">
        <v>212</v>
      </c>
      <c r="I39" s="4" t="s">
        <v>1625</v>
      </c>
      <c r="J39" s="10"/>
      <c r="L39" s="6" t="s">
        <v>1600</v>
      </c>
      <c r="M39" s="8">
        <v>112</v>
      </c>
      <c r="N39" s="8">
        <f>SUM('10 Ed E'!H520*0.1221)</f>
        <v>141.636</v>
      </c>
      <c r="O39" s="13">
        <f>+N38+N39</f>
        <v>141.636</v>
      </c>
      <c r="P39" s="70" t="s">
        <v>1626</v>
      </c>
      <c r="Q39" s="13"/>
      <c r="R39" s="100"/>
    </row>
    <row r="40" spans="2:18" x14ac:dyDescent="0.2">
      <c r="B40" s="12"/>
      <c r="C40" s="6">
        <v>50</v>
      </c>
      <c r="D40" s="6" t="s">
        <v>11</v>
      </c>
      <c r="E40" s="6">
        <v>2330</v>
      </c>
      <c r="F40" s="6" t="s">
        <v>11</v>
      </c>
      <c r="G40" s="6">
        <v>212</v>
      </c>
      <c r="I40" s="4" t="s">
        <v>1627</v>
      </c>
      <c r="J40" s="10"/>
      <c r="L40" s="6" t="s">
        <v>1600</v>
      </c>
      <c r="M40" s="8">
        <v>5799</v>
      </c>
      <c r="N40" s="8">
        <f>SUM('10 Ed E'!H532*0.1221)</f>
        <v>6061.7766000000001</v>
      </c>
      <c r="O40" s="13">
        <f>+N40</f>
        <v>6061.7766000000001</v>
      </c>
      <c r="P40" s="70" t="s">
        <v>1054</v>
      </c>
      <c r="Q40" s="13"/>
      <c r="R40" s="100"/>
    </row>
    <row r="41" spans="2:18" x14ac:dyDescent="0.2">
      <c r="B41" s="12"/>
      <c r="I41" s="4" t="s">
        <v>1628</v>
      </c>
      <c r="J41" s="10"/>
      <c r="L41" s="4" t="s">
        <v>1593</v>
      </c>
      <c r="M41" s="8">
        <v>997</v>
      </c>
      <c r="N41" s="8">
        <f>SUM('10 Ed E'!H160*0.1221)</f>
        <v>1042.7339999999999</v>
      </c>
      <c r="Q41" s="13"/>
      <c r="R41" s="100"/>
    </row>
    <row r="42" spans="2:18" x14ac:dyDescent="0.2">
      <c r="B42" s="12"/>
      <c r="I42" s="4" t="s">
        <v>1629</v>
      </c>
      <c r="J42" s="10"/>
      <c r="L42" s="4" t="s">
        <v>1593</v>
      </c>
      <c r="M42" s="8">
        <v>5530</v>
      </c>
      <c r="N42" s="8">
        <f>SUM('10 Ed E'!H198*0.1221)</f>
        <v>5781.3128999999999</v>
      </c>
      <c r="O42" s="13">
        <f>SUM(N41:N42)</f>
        <v>6824.0468999999994</v>
      </c>
      <c r="P42" s="70" t="s">
        <v>1096</v>
      </c>
      <c r="Q42" s="13"/>
      <c r="R42" s="100"/>
    </row>
    <row r="43" spans="2:18" x14ac:dyDescent="0.2">
      <c r="B43" s="12"/>
      <c r="I43" s="4" t="s">
        <v>1630</v>
      </c>
      <c r="J43" s="10"/>
      <c r="L43" s="4" t="s">
        <v>1631</v>
      </c>
      <c r="M43" s="8">
        <v>0</v>
      </c>
      <c r="N43" s="8">
        <v>0</v>
      </c>
      <c r="Q43" s="13"/>
      <c r="R43" s="100"/>
    </row>
    <row r="44" spans="2:18" x14ac:dyDescent="0.2">
      <c r="B44" s="12"/>
      <c r="I44" s="4" t="s">
        <v>1632</v>
      </c>
      <c r="J44" s="10"/>
      <c r="L44" s="4" t="s">
        <v>1631</v>
      </c>
      <c r="M44" s="8">
        <v>14579</v>
      </c>
      <c r="N44" s="8">
        <f>SUM('10 Ed E'!H595*0.1221)</f>
        <v>15240.6441</v>
      </c>
      <c r="O44" s="13">
        <f>+N43+N44</f>
        <v>15240.6441</v>
      </c>
      <c r="P44" s="70" t="s">
        <v>1146</v>
      </c>
      <c r="Q44" s="13"/>
      <c r="R44" s="100"/>
    </row>
    <row r="45" spans="2:18" x14ac:dyDescent="0.2">
      <c r="B45" s="12"/>
      <c r="C45" s="6">
        <v>50</v>
      </c>
      <c r="D45" s="6" t="s">
        <v>11</v>
      </c>
      <c r="E45" s="6">
        <v>2410</v>
      </c>
      <c r="F45" s="6" t="s">
        <v>11</v>
      </c>
      <c r="G45" s="6">
        <v>212</v>
      </c>
      <c r="I45" s="4" t="s">
        <v>1633</v>
      </c>
      <c r="J45" s="10"/>
      <c r="L45" s="6" t="s">
        <v>1600</v>
      </c>
      <c r="M45" s="8">
        <v>9861</v>
      </c>
      <c r="N45" s="8">
        <f>SUM('10 Ed E'!H610*0.1221)</f>
        <v>10308.2925</v>
      </c>
      <c r="O45" s="13">
        <f>+N45</f>
        <v>10308.2925</v>
      </c>
      <c r="P45" s="70" t="s">
        <v>1178</v>
      </c>
      <c r="Q45" s="13"/>
      <c r="R45" s="100"/>
    </row>
    <row r="46" spans="2:18" x14ac:dyDescent="0.2">
      <c r="B46" s="12"/>
      <c r="I46" s="4" t="s">
        <v>1634</v>
      </c>
      <c r="J46" s="10"/>
      <c r="L46" s="6" t="s">
        <v>1600</v>
      </c>
      <c r="M46" s="8">
        <v>4572</v>
      </c>
      <c r="N46" s="8">
        <f>SUM('10 Ed E'!H611*0.1221)</f>
        <v>4779.9708000000001</v>
      </c>
      <c r="O46" s="13">
        <f>+N46</f>
        <v>4779.9708000000001</v>
      </c>
      <c r="P46" s="70" t="s">
        <v>1181</v>
      </c>
      <c r="Q46" s="13"/>
      <c r="R46" s="100"/>
    </row>
    <row r="47" spans="2:18" x14ac:dyDescent="0.2">
      <c r="B47" s="12"/>
      <c r="C47" s="6">
        <v>50</v>
      </c>
      <c r="D47" s="6" t="s">
        <v>11</v>
      </c>
      <c r="E47" s="6">
        <v>2541</v>
      </c>
      <c r="F47" s="6" t="s">
        <v>11</v>
      </c>
      <c r="G47" s="6">
        <v>212</v>
      </c>
      <c r="I47" s="4" t="s">
        <v>1635</v>
      </c>
      <c r="J47" s="10"/>
      <c r="L47" s="6" t="s">
        <v>1600</v>
      </c>
      <c r="M47" s="8">
        <v>0</v>
      </c>
      <c r="N47" s="8">
        <v>0</v>
      </c>
      <c r="Q47" s="13"/>
      <c r="R47" s="100"/>
    </row>
    <row r="48" spans="2:18" x14ac:dyDescent="0.2">
      <c r="B48" s="12"/>
      <c r="I48" s="4" t="s">
        <v>1636</v>
      </c>
      <c r="J48" s="10"/>
      <c r="L48" s="4" t="s">
        <v>1593</v>
      </c>
      <c r="M48" s="8">
        <v>0</v>
      </c>
      <c r="N48" s="8">
        <v>0</v>
      </c>
      <c r="Q48" s="13"/>
      <c r="R48" s="100"/>
    </row>
    <row r="49" spans="2:25" x14ac:dyDescent="0.2">
      <c r="B49" s="12"/>
      <c r="C49" s="6">
        <v>50</v>
      </c>
      <c r="D49" s="6" t="s">
        <v>11</v>
      </c>
      <c r="E49" s="6">
        <v>2542</v>
      </c>
      <c r="F49" s="6" t="s">
        <v>11</v>
      </c>
      <c r="G49" s="6">
        <v>212</v>
      </c>
      <c r="I49" s="4" t="s">
        <v>1637</v>
      </c>
      <c r="J49" s="10"/>
      <c r="L49" s="6" t="s">
        <v>1600</v>
      </c>
      <c r="M49" s="8">
        <v>10452</v>
      </c>
      <c r="N49" s="8">
        <f>SUM('20 O&amp;M'!N26*0.1221)</f>
        <v>10926.606900000001</v>
      </c>
      <c r="Q49" s="13"/>
      <c r="R49" s="100"/>
    </row>
    <row r="50" spans="2:25" x14ac:dyDescent="0.2">
      <c r="B50" s="12"/>
      <c r="I50" s="4" t="s">
        <v>1638</v>
      </c>
      <c r="J50" s="10"/>
      <c r="L50" s="4" t="s">
        <v>1593</v>
      </c>
      <c r="M50" s="8">
        <v>66083</v>
      </c>
      <c r="N50" s="8">
        <f>SUM('20 O&amp;M'!N27*0.1221)</f>
        <v>71621.222640000007</v>
      </c>
      <c r="O50" s="13">
        <f>SUM(N47:N50)</f>
        <v>82547.829540000006</v>
      </c>
      <c r="P50" s="70" t="s">
        <v>1219</v>
      </c>
      <c r="Q50" s="13"/>
      <c r="R50" s="100"/>
    </row>
    <row r="51" spans="2:25" x14ac:dyDescent="0.2">
      <c r="B51" s="12"/>
      <c r="I51" s="4" t="s">
        <v>1639</v>
      </c>
      <c r="J51" s="10"/>
      <c r="L51" s="6" t="s">
        <v>1600</v>
      </c>
      <c r="M51" s="8">
        <v>0</v>
      </c>
      <c r="N51" s="8">
        <v>0</v>
      </c>
      <c r="Q51" s="13"/>
      <c r="R51" s="100"/>
    </row>
    <row r="52" spans="2:25" x14ac:dyDescent="0.2">
      <c r="B52" s="12"/>
      <c r="C52" s="6">
        <v>50</v>
      </c>
      <c r="D52" s="6" t="s">
        <v>11</v>
      </c>
      <c r="E52" s="6">
        <v>2551</v>
      </c>
      <c r="F52" s="6" t="s">
        <v>11</v>
      </c>
      <c r="G52" s="6">
        <v>212</v>
      </c>
      <c r="I52" s="4" t="s">
        <v>1640</v>
      </c>
      <c r="J52" s="10"/>
      <c r="L52" s="6" t="s">
        <v>1600</v>
      </c>
      <c r="M52" s="8">
        <v>0</v>
      </c>
      <c r="N52" s="8">
        <v>0</v>
      </c>
      <c r="Q52" s="13"/>
      <c r="R52" s="100"/>
    </row>
    <row r="53" spans="2:25" x14ac:dyDescent="0.2">
      <c r="B53" s="12"/>
      <c r="C53" s="6">
        <v>50</v>
      </c>
      <c r="D53" s="6" t="s">
        <v>11</v>
      </c>
      <c r="E53" s="6">
        <v>2552</v>
      </c>
      <c r="F53" s="6" t="s">
        <v>11</v>
      </c>
      <c r="G53" s="6">
        <v>212</v>
      </c>
      <c r="I53" s="4" t="s">
        <v>1641</v>
      </c>
      <c r="J53" s="10"/>
      <c r="L53" s="6" t="s">
        <v>1600</v>
      </c>
      <c r="M53" s="8">
        <v>3700</v>
      </c>
      <c r="N53" s="8">
        <f>SUM('40 Trans'!O28*0.1221)</f>
        <v>8384.2407000000003</v>
      </c>
      <c r="Q53" s="13"/>
      <c r="R53" s="100"/>
    </row>
    <row r="54" spans="2:25" x14ac:dyDescent="0.2">
      <c r="B54" s="12"/>
      <c r="C54" s="6">
        <v>50</v>
      </c>
      <c r="D54" s="6" t="s">
        <v>11</v>
      </c>
      <c r="E54" s="6">
        <v>2554</v>
      </c>
      <c r="F54" s="6" t="s">
        <v>11</v>
      </c>
      <c r="G54" s="6">
        <v>212</v>
      </c>
      <c r="I54" s="4" t="s">
        <v>1642</v>
      </c>
      <c r="J54" s="10"/>
      <c r="L54" s="6" t="s">
        <v>1600</v>
      </c>
      <c r="M54" s="8">
        <v>6536</v>
      </c>
      <c r="N54" s="8">
        <f>SUM('40 Trans'!O29*0.1221)</f>
        <v>7073.6193000000003</v>
      </c>
      <c r="Q54" s="13"/>
      <c r="R54" s="100"/>
    </row>
    <row r="55" spans="2:25" x14ac:dyDescent="0.2">
      <c r="B55" s="12"/>
      <c r="C55" s="6">
        <v>50</v>
      </c>
      <c r="D55" s="6" t="s">
        <v>11</v>
      </c>
      <c r="E55" s="6">
        <v>2561</v>
      </c>
      <c r="F55" s="6" t="s">
        <v>11</v>
      </c>
      <c r="G55" s="6">
        <v>212</v>
      </c>
      <c r="I55" s="4" t="s">
        <v>1643</v>
      </c>
      <c r="J55" s="10"/>
      <c r="L55" s="4" t="s">
        <v>1593</v>
      </c>
      <c r="M55" s="8">
        <v>35332</v>
      </c>
      <c r="N55" s="8">
        <f>SUM('40 Trans'!O30*0.1221)</f>
        <v>36935.372100000001</v>
      </c>
      <c r="Q55" s="13"/>
      <c r="R55" s="100"/>
    </row>
    <row r="56" spans="2:25" x14ac:dyDescent="0.2">
      <c r="B56" s="12"/>
      <c r="C56" s="6">
        <v>50</v>
      </c>
      <c r="D56" s="6" t="s">
        <v>11</v>
      </c>
      <c r="E56" s="6">
        <v>2569</v>
      </c>
      <c r="F56" s="6" t="s">
        <v>11</v>
      </c>
      <c r="G56" s="6">
        <v>212</v>
      </c>
      <c r="I56" s="4" t="s">
        <v>1644</v>
      </c>
      <c r="J56" s="10"/>
      <c r="L56" s="4" t="s">
        <v>1593</v>
      </c>
      <c r="M56" s="8">
        <v>5256</v>
      </c>
      <c r="N56" s="8">
        <f>SUM('40 Trans'!O31*0.1221)</f>
        <v>3676.9975439999998</v>
      </c>
      <c r="O56" s="13">
        <f>SUM(N51:N56)</f>
        <v>56070.229643999999</v>
      </c>
      <c r="P56" s="70" t="s">
        <v>1523</v>
      </c>
      <c r="Q56" s="13"/>
      <c r="R56" s="100"/>
    </row>
    <row r="57" spans="2:25" x14ac:dyDescent="0.2">
      <c r="B57" s="12"/>
      <c r="I57" s="4" t="s">
        <v>1645</v>
      </c>
      <c r="J57" s="10"/>
      <c r="L57" s="4" t="s">
        <v>1646</v>
      </c>
      <c r="M57" s="8">
        <v>6424</v>
      </c>
      <c r="N57" s="8">
        <v>6424</v>
      </c>
      <c r="O57" s="13">
        <f>+N57</f>
        <v>6424</v>
      </c>
      <c r="P57" s="70" t="s">
        <v>1647</v>
      </c>
      <c r="Q57" s="13"/>
      <c r="R57" s="100"/>
    </row>
    <row r="58" spans="2:25" x14ac:dyDescent="0.2">
      <c r="B58" s="12"/>
      <c r="C58" s="6">
        <v>50</v>
      </c>
      <c r="D58" s="6" t="s">
        <v>11</v>
      </c>
      <c r="E58" s="6">
        <v>3300</v>
      </c>
      <c r="F58" s="6" t="s">
        <v>11</v>
      </c>
      <c r="G58" s="6">
        <v>212</v>
      </c>
      <c r="I58" s="4" t="s">
        <v>1648</v>
      </c>
      <c r="J58" s="10"/>
      <c r="L58" s="6" t="s">
        <v>1600</v>
      </c>
      <c r="M58" s="8">
        <v>6938</v>
      </c>
      <c r="N58" s="8">
        <f>SUM('10 Ed E'!H683*0.1221)</f>
        <v>7253.3505000000005</v>
      </c>
      <c r="Q58" s="13"/>
      <c r="R58" s="100"/>
      <c r="S58" s="15"/>
      <c r="T58" s="15"/>
      <c r="U58" s="15"/>
      <c r="V58" s="15"/>
      <c r="W58" s="15"/>
      <c r="X58" s="15"/>
      <c r="Y58" s="15"/>
    </row>
    <row r="59" spans="2:25" x14ac:dyDescent="0.2">
      <c r="B59" s="12"/>
      <c r="I59" s="4" t="s">
        <v>2053</v>
      </c>
      <c r="J59" s="10"/>
      <c r="L59" s="6" t="s">
        <v>1600</v>
      </c>
      <c r="M59" s="8">
        <v>0</v>
      </c>
      <c r="N59" s="8">
        <f>SUM('10 Ed E'!H167*0.1221)</f>
        <v>779.4864</v>
      </c>
      <c r="Q59" s="13"/>
      <c r="R59" s="100"/>
      <c r="S59" s="15"/>
      <c r="T59" s="15"/>
      <c r="U59" s="15"/>
      <c r="V59" s="15"/>
      <c r="W59" s="15"/>
      <c r="X59" s="15"/>
      <c r="Y59" s="15"/>
    </row>
    <row r="60" spans="2:25" x14ac:dyDescent="0.2">
      <c r="B60" s="12"/>
      <c r="C60" s="6">
        <v>50</v>
      </c>
      <c r="D60" s="6" t="s">
        <v>11</v>
      </c>
      <c r="E60" s="6">
        <v>3500</v>
      </c>
      <c r="F60" s="6" t="s">
        <v>11</v>
      </c>
      <c r="G60" s="6">
        <v>212</v>
      </c>
      <c r="I60" s="4" t="s">
        <v>1649</v>
      </c>
      <c r="J60" s="10"/>
      <c r="L60" s="4" t="s">
        <v>1593</v>
      </c>
      <c r="M60" s="75">
        <v>5840</v>
      </c>
      <c r="N60" s="75">
        <f>SUM('10 Ed E'!H691*0.1221)</f>
        <v>4884</v>
      </c>
      <c r="O60" s="13">
        <f>SUM(N58:N60)</f>
        <v>12916.8369</v>
      </c>
      <c r="P60" s="70" t="s">
        <v>1283</v>
      </c>
    </row>
    <row r="61" spans="2:25" x14ac:dyDescent="0.2">
      <c r="B61" s="12"/>
      <c r="I61" s="10"/>
      <c r="J61" s="10"/>
      <c r="L61" s="5" t="s">
        <v>1453</v>
      </c>
      <c r="M61" s="74">
        <f>SUM(M13:M60)+5</f>
        <v>304882</v>
      </c>
      <c r="N61" s="231">
        <f>SUM(N13:N60)</f>
        <v>303997.18448599998</v>
      </c>
      <c r="O61" s="57">
        <f>SUM(O13:O60)</f>
        <v>303997.18448599998</v>
      </c>
      <c r="Q61" s="15"/>
      <c r="R61" s="64"/>
    </row>
    <row r="62" spans="2:25" x14ac:dyDescent="0.2">
      <c r="B62" s="12"/>
      <c r="I62" s="10"/>
      <c r="J62" s="10"/>
      <c r="L62" s="5"/>
      <c r="M62" s="8"/>
      <c r="N62" s="8"/>
    </row>
    <row r="63" spans="2:25" x14ac:dyDescent="0.2">
      <c r="B63" s="12"/>
      <c r="I63" s="10"/>
      <c r="J63" s="10"/>
      <c r="L63" s="5" t="s">
        <v>1312</v>
      </c>
      <c r="M63" s="8">
        <v>179357.36</v>
      </c>
      <c r="N63" s="8">
        <f>+M63</f>
        <v>179357.36</v>
      </c>
    </row>
    <row r="64" spans="2:25" x14ac:dyDescent="0.2">
      <c r="B64" s="12"/>
      <c r="I64" s="10"/>
      <c r="J64" s="10"/>
      <c r="L64" s="5" t="s">
        <v>1313</v>
      </c>
      <c r="M64" s="8">
        <f>M10</f>
        <v>262594</v>
      </c>
      <c r="N64" s="8">
        <f>N10</f>
        <v>262162.68</v>
      </c>
    </row>
    <row r="65" spans="2:15" x14ac:dyDescent="0.2">
      <c r="B65" s="12"/>
      <c r="I65" s="10"/>
      <c r="J65" s="10"/>
      <c r="L65" s="5" t="s">
        <v>1314</v>
      </c>
      <c r="M65" s="75">
        <f>M61</f>
        <v>304882</v>
      </c>
      <c r="N65" s="75">
        <f>N61</f>
        <v>303997.18448599998</v>
      </c>
      <c r="O65" s="13">
        <f>SUM(N64-N65)</f>
        <v>-41834.504485999991</v>
      </c>
    </row>
    <row r="66" spans="2:15" ht="15" x14ac:dyDescent="0.25">
      <c r="B66" s="12"/>
      <c r="I66" s="10"/>
      <c r="J66" s="10"/>
      <c r="L66" s="5" t="s">
        <v>1315</v>
      </c>
      <c r="M66" s="166">
        <f>+(M64+M63)-M65</f>
        <v>137069.35999999999</v>
      </c>
      <c r="N66" s="76">
        <f>+(N64+N63)-N65</f>
        <v>137522.855514</v>
      </c>
    </row>
  </sheetData>
  <phoneticPr fontId="6" type="noConversion"/>
  <printOptions horizontalCentered="1" gridLines="1"/>
  <pageMargins left="0.14000000000000001" right="0.14000000000000001" top="0.8" bottom="0.28999999999999998" header="0" footer="0.1"/>
  <pageSetup scale="82" orientation="portrait" verticalDpi="300" r:id="rId1"/>
  <headerFooter alignWithMargins="0">
    <oddHeader>&amp;C&amp;"Arial,Bold"ARBOR PARK SCHOOL DISTRICT 145
2019 FISCAL YEAR BUDGET
July 1, 2018 Through June 30, 2019</oddHeader>
    <oddFooter>&amp;L&amp;8&amp;D &amp;T&amp;R&amp;Z&amp;F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19"/>
    <pageSetUpPr fitToPage="1"/>
  </sheetPr>
  <dimension ref="A1:U171"/>
  <sheetViews>
    <sheetView topLeftCell="C1" zoomScale="130" zoomScaleNormal="130" workbookViewId="0">
      <selection activeCell="C1" sqref="C1"/>
    </sheetView>
  </sheetViews>
  <sheetFormatPr defaultColWidth="9.140625" defaultRowHeight="12.75" x14ac:dyDescent="0.2"/>
  <cols>
    <col min="1" max="1" width="3" style="6" hidden="1" customWidth="1"/>
    <col min="2" max="2" width="3.140625" style="6" hidden="1" customWidth="1"/>
    <col min="3" max="3" width="4.28515625" style="6" bestFit="1" customWidth="1"/>
    <col min="4" max="4" width="3.5703125" style="6" hidden="1" customWidth="1"/>
    <col min="5" max="5" width="1.5703125" style="6" hidden="1" customWidth="1"/>
    <col min="6" max="6" width="6.28515625" style="6" hidden="1" customWidth="1"/>
    <col min="7" max="7" width="1.5703125" style="6" hidden="1" customWidth="1"/>
    <col min="8" max="8" width="6.28515625" style="6" hidden="1" customWidth="1"/>
    <col min="9" max="9" width="1.7109375" style="6" hidden="1" customWidth="1"/>
    <col min="10" max="10" width="24.42578125" style="6" bestFit="1" customWidth="1"/>
    <col min="11" max="11" width="1.5703125" style="6" customWidth="1"/>
    <col min="12" max="12" width="5.5703125" style="6" customWidth="1"/>
    <col min="13" max="13" width="45.140625" style="6" bestFit="1" customWidth="1"/>
    <col min="14" max="15" width="13.28515625" style="13" customWidth="1"/>
    <col min="16" max="16" width="13.7109375" style="6" bestFit="1" customWidth="1"/>
    <col min="17" max="17" width="14.140625" style="6" bestFit="1" customWidth="1"/>
    <col min="18" max="18" width="11.5703125" style="80" bestFit="1" customWidth="1"/>
    <col min="19" max="19" width="8.7109375" style="70" customWidth="1"/>
    <col min="20" max="32" width="12.28515625" style="6" customWidth="1"/>
    <col min="33" max="16384" width="9.140625" style="6"/>
  </cols>
  <sheetData>
    <row r="1" spans="3:21" ht="15.75" x14ac:dyDescent="0.25">
      <c r="C1" s="16" t="s">
        <v>1650</v>
      </c>
      <c r="E1" s="5"/>
      <c r="F1" s="5"/>
      <c r="G1" s="5"/>
      <c r="H1" s="5"/>
      <c r="J1" s="10"/>
      <c r="K1" s="10"/>
    </row>
    <row r="2" spans="3:21" ht="15.75" x14ac:dyDescent="0.25">
      <c r="C2" s="16" t="s">
        <v>1651</v>
      </c>
      <c r="E2" s="5"/>
      <c r="F2" s="5"/>
      <c r="G2" s="5"/>
      <c r="H2" s="5"/>
      <c r="J2" s="10"/>
      <c r="K2" s="10"/>
    </row>
    <row r="3" spans="3:21" ht="38.25" x14ac:dyDescent="0.35">
      <c r="C3" s="18" t="s">
        <v>125</v>
      </c>
      <c r="D3" s="5" t="s">
        <v>1320</v>
      </c>
      <c r="J3" s="10"/>
      <c r="K3" s="10"/>
      <c r="M3" s="168" t="s">
        <v>7</v>
      </c>
      <c r="N3" s="239" t="s">
        <v>8</v>
      </c>
      <c r="O3" s="240" t="s">
        <v>9</v>
      </c>
      <c r="R3" s="147" t="s">
        <v>1652</v>
      </c>
    </row>
    <row r="4" spans="3:21" x14ac:dyDescent="0.2">
      <c r="C4" s="12">
        <v>774</v>
      </c>
      <c r="D4" s="6">
        <v>51</v>
      </c>
      <c r="E4" s="6" t="s">
        <v>11</v>
      </c>
      <c r="F4" s="6">
        <v>1151</v>
      </c>
      <c r="J4" s="3" t="s">
        <v>1653</v>
      </c>
      <c r="K4" s="10"/>
      <c r="M4" s="6" t="s">
        <v>13</v>
      </c>
      <c r="N4" s="8">
        <v>168948</v>
      </c>
      <c r="O4" s="37">
        <f>+N4</f>
        <v>168948</v>
      </c>
      <c r="P4" s="8"/>
      <c r="Q4" s="8"/>
      <c r="R4" s="144"/>
      <c r="T4" s="8"/>
      <c r="U4" s="8"/>
    </row>
    <row r="5" spans="3:21" x14ac:dyDescent="0.2">
      <c r="C5" s="12">
        <v>775</v>
      </c>
      <c r="D5" s="6">
        <v>51</v>
      </c>
      <c r="E5" s="6" t="s">
        <v>11</v>
      </c>
      <c r="F5" s="6">
        <v>1152</v>
      </c>
      <c r="J5" s="3" t="s">
        <v>1654</v>
      </c>
      <c r="K5" s="10"/>
      <c r="M5" s="6" t="s">
        <v>15</v>
      </c>
      <c r="N5" s="8">
        <v>135620</v>
      </c>
      <c r="O5" s="37">
        <f>SUM(129355.05+2000)</f>
        <v>131355.04999999999</v>
      </c>
      <c r="P5" s="13"/>
      <c r="Q5" s="13"/>
      <c r="R5" s="145"/>
      <c r="T5" s="13"/>
      <c r="U5" s="13"/>
    </row>
    <row r="6" spans="3:21" x14ac:dyDescent="0.2">
      <c r="C6" s="12">
        <v>776</v>
      </c>
      <c r="D6" s="6">
        <v>51</v>
      </c>
      <c r="E6" s="6" t="s">
        <v>11</v>
      </c>
      <c r="F6" s="6">
        <v>1153</v>
      </c>
      <c r="J6" s="3" t="s">
        <v>1655</v>
      </c>
      <c r="K6" s="10"/>
      <c r="M6" s="6" t="s">
        <v>17</v>
      </c>
      <c r="N6" s="8">
        <v>-4000</v>
      </c>
      <c r="O6" s="8">
        <v>-2000</v>
      </c>
      <c r="P6" s="13">
        <f>SUM(O4:O6)</f>
        <v>298303.05</v>
      </c>
      <c r="Q6" s="70">
        <v>1100</v>
      </c>
      <c r="R6" s="145">
        <f>SUM('50 IMRF'!O6+'51 FICA'!P6)</f>
        <v>555340.03</v>
      </c>
      <c r="T6" s="13"/>
      <c r="U6" s="13"/>
    </row>
    <row r="7" spans="3:21" x14ac:dyDescent="0.2">
      <c r="C7" s="12"/>
      <c r="J7" s="3" t="s">
        <v>1656</v>
      </c>
      <c r="K7" s="10"/>
      <c r="M7" s="6" t="s">
        <v>1657</v>
      </c>
      <c r="N7" s="8">
        <v>0</v>
      </c>
      <c r="O7" s="8">
        <v>0</v>
      </c>
      <c r="P7" s="13">
        <f>SUM(O7)</f>
        <v>0</v>
      </c>
      <c r="Q7" s="70">
        <v>1230</v>
      </c>
      <c r="R7" s="145">
        <f>SUM('50 IMRF'!O7+'51 FICA'!P7)</f>
        <v>0</v>
      </c>
      <c r="T7" s="13"/>
      <c r="U7" s="13"/>
    </row>
    <row r="8" spans="3:21" x14ac:dyDescent="0.2">
      <c r="C8" s="12">
        <v>777</v>
      </c>
      <c r="D8" s="6">
        <v>51</v>
      </c>
      <c r="E8" s="6" t="s">
        <v>11</v>
      </c>
      <c r="F8" s="6">
        <v>1510</v>
      </c>
      <c r="J8" s="3" t="s">
        <v>1658</v>
      </c>
      <c r="K8" s="10"/>
      <c r="M8" s="6" t="s">
        <v>1659</v>
      </c>
      <c r="N8" s="75">
        <v>3000</v>
      </c>
      <c r="O8" s="75">
        <f>SUM(1608.2+1864.94)</f>
        <v>3473.1400000000003</v>
      </c>
      <c r="P8" s="13">
        <f>SUM(O8)</f>
        <v>3473.1400000000003</v>
      </c>
      <c r="Q8" s="70">
        <v>1510</v>
      </c>
      <c r="R8" s="145">
        <f>SUM('50 IMRF'!O8+'51 FICA'!P8)</f>
        <v>8598.84</v>
      </c>
      <c r="T8" s="13"/>
      <c r="U8" s="13"/>
    </row>
    <row r="9" spans="3:21" x14ac:dyDescent="0.2">
      <c r="C9" s="12"/>
      <c r="J9" s="10"/>
      <c r="K9" s="10"/>
      <c r="M9" s="5" t="s">
        <v>1342</v>
      </c>
      <c r="N9" s="71">
        <f>SUM(N4:N8)</f>
        <v>303568</v>
      </c>
      <c r="O9" s="237">
        <f>SUM(O4:O8)</f>
        <v>301776.19</v>
      </c>
      <c r="P9" s="14">
        <f>SUM(P4:P8)</f>
        <v>301776.19</v>
      </c>
      <c r="Q9" s="15"/>
      <c r="R9" s="144">
        <f>SUM(R6:R8)</f>
        <v>563938.87</v>
      </c>
      <c r="T9" s="15"/>
      <c r="U9" s="15"/>
    </row>
    <row r="10" spans="3:21" x14ac:dyDescent="0.2">
      <c r="C10" s="12"/>
      <c r="J10" s="10"/>
      <c r="K10" s="10"/>
    </row>
    <row r="11" spans="3:21" ht="38.25" x14ac:dyDescent="0.2">
      <c r="C11" s="18" t="s">
        <v>125</v>
      </c>
      <c r="D11" s="5" t="s">
        <v>124</v>
      </c>
      <c r="J11" s="10"/>
      <c r="K11" s="10"/>
      <c r="N11" s="239" t="s">
        <v>8</v>
      </c>
      <c r="O11" s="240" t="s">
        <v>9</v>
      </c>
      <c r="P11" s="146" t="s">
        <v>1660</v>
      </c>
      <c r="Q11" s="146" t="s">
        <v>1661</v>
      </c>
      <c r="R11" s="147" t="s">
        <v>1652</v>
      </c>
    </row>
    <row r="12" spans="3:21" x14ac:dyDescent="0.2">
      <c r="C12" s="12"/>
      <c r="D12" s="6">
        <v>51</v>
      </c>
      <c r="E12" s="6" t="s">
        <v>11</v>
      </c>
      <c r="F12" s="6">
        <v>1110</v>
      </c>
      <c r="G12" s="6" t="s">
        <v>11</v>
      </c>
      <c r="H12" s="6">
        <v>214</v>
      </c>
      <c r="J12" s="4" t="s">
        <v>1662</v>
      </c>
      <c r="K12" s="10"/>
      <c r="M12" s="4" t="s">
        <v>1663</v>
      </c>
      <c r="N12" s="102">
        <v>0</v>
      </c>
      <c r="O12" s="102">
        <v>0</v>
      </c>
      <c r="P12" s="13"/>
      <c r="Q12" s="13"/>
      <c r="R12" s="145"/>
      <c r="T12" s="13"/>
      <c r="U12" s="13"/>
    </row>
    <row r="13" spans="3:21" x14ac:dyDescent="0.2">
      <c r="C13" s="12"/>
      <c r="D13" s="6">
        <v>51</v>
      </c>
      <c r="E13" s="6" t="s">
        <v>11</v>
      </c>
      <c r="F13" s="6">
        <v>1111</v>
      </c>
      <c r="G13" s="6" t="s">
        <v>11</v>
      </c>
      <c r="H13" s="6">
        <v>213</v>
      </c>
      <c r="J13" s="4" t="s">
        <v>1664</v>
      </c>
      <c r="K13" s="10"/>
      <c r="M13" s="4" t="s">
        <v>1665</v>
      </c>
      <c r="N13" s="102">
        <v>0</v>
      </c>
      <c r="O13" s="102">
        <v>0</v>
      </c>
      <c r="P13" s="13"/>
      <c r="Q13" s="13"/>
      <c r="R13" s="145"/>
      <c r="T13" s="13"/>
      <c r="U13" s="13"/>
    </row>
    <row r="14" spans="3:21" x14ac:dyDescent="0.2">
      <c r="C14" s="12"/>
      <c r="D14" s="6">
        <v>51</v>
      </c>
      <c r="E14" s="6" t="s">
        <v>11</v>
      </c>
      <c r="F14" s="6">
        <v>1111</v>
      </c>
      <c r="G14" s="6" t="s">
        <v>11</v>
      </c>
      <c r="H14" s="6">
        <v>214</v>
      </c>
      <c r="J14" s="4" t="s">
        <v>1666</v>
      </c>
      <c r="K14" s="10"/>
      <c r="M14" s="4" t="s">
        <v>1665</v>
      </c>
      <c r="N14" s="102">
        <v>646</v>
      </c>
      <c r="O14" s="102">
        <f>SUM('10 Ed E'!H9*0.062)-2000</f>
        <v>1182.4085399999999</v>
      </c>
      <c r="P14" s="13"/>
      <c r="Q14" s="13"/>
      <c r="R14" s="145"/>
      <c r="T14" s="13"/>
      <c r="U14" s="13"/>
    </row>
    <row r="15" spans="3:21" x14ac:dyDescent="0.2">
      <c r="C15" s="12"/>
      <c r="J15" s="4" t="s">
        <v>1667</v>
      </c>
      <c r="K15" s="10"/>
      <c r="M15" s="4" t="s">
        <v>1665</v>
      </c>
      <c r="N15" s="102">
        <v>425</v>
      </c>
      <c r="O15" s="102">
        <f>SUM('10 Ed E'!H10*0.062)-350</f>
        <v>425</v>
      </c>
      <c r="P15" s="13"/>
      <c r="Q15" s="13"/>
      <c r="R15" s="145"/>
      <c r="T15" s="13"/>
      <c r="U15" s="13"/>
    </row>
    <row r="16" spans="3:21" x14ac:dyDescent="0.2">
      <c r="C16" s="12"/>
      <c r="J16" s="4" t="s">
        <v>1668</v>
      </c>
      <c r="K16" s="10"/>
      <c r="M16" s="4" t="s">
        <v>1665</v>
      </c>
      <c r="N16" s="102">
        <v>0</v>
      </c>
      <c r="O16" s="102">
        <f>SUM('10 Ed E'!H11*0.062)-1186</f>
        <v>806.37868000000003</v>
      </c>
      <c r="P16" s="13"/>
      <c r="Q16" s="13"/>
      <c r="R16" s="145"/>
      <c r="T16" s="13"/>
      <c r="U16" s="13"/>
    </row>
    <row r="17" spans="3:21" x14ac:dyDescent="0.2">
      <c r="C17" s="12"/>
      <c r="D17" s="6">
        <v>51</v>
      </c>
      <c r="E17" s="6" t="s">
        <v>11</v>
      </c>
      <c r="F17" s="6">
        <v>1125</v>
      </c>
      <c r="G17" s="6" t="s">
        <v>11</v>
      </c>
      <c r="H17" s="6">
        <v>213</v>
      </c>
      <c r="J17" s="4" t="s">
        <v>1669</v>
      </c>
      <c r="K17" s="10"/>
      <c r="M17" s="4" t="s">
        <v>1665</v>
      </c>
      <c r="N17" s="102">
        <v>1500</v>
      </c>
      <c r="O17" s="102">
        <f>SUM('10 Ed E'!H12*0.062)-3938</f>
        <v>2240.9807599999995</v>
      </c>
      <c r="P17" s="13"/>
      <c r="Q17" s="13"/>
      <c r="R17" s="145"/>
      <c r="T17" s="13"/>
      <c r="U17" s="13"/>
    </row>
    <row r="18" spans="3:21" x14ac:dyDescent="0.2">
      <c r="C18" s="12"/>
      <c r="J18" s="4" t="s">
        <v>1670</v>
      </c>
      <c r="K18" s="10"/>
      <c r="M18" s="4" t="s">
        <v>1665</v>
      </c>
      <c r="N18" s="102">
        <v>0</v>
      </c>
      <c r="O18" s="102">
        <f>SUM('10 Ed E'!H13*0.062)</f>
        <v>0</v>
      </c>
      <c r="P18" s="13"/>
      <c r="Q18" s="13"/>
      <c r="R18" s="145"/>
      <c r="T18" s="13"/>
      <c r="U18" s="13"/>
    </row>
    <row r="19" spans="3:21" x14ac:dyDescent="0.2">
      <c r="C19" s="12"/>
      <c r="D19" s="6">
        <v>51</v>
      </c>
      <c r="E19" s="6" t="s">
        <v>11</v>
      </c>
      <c r="F19" s="6">
        <v>1125</v>
      </c>
      <c r="G19" s="6" t="s">
        <v>11</v>
      </c>
      <c r="H19" s="6">
        <v>214</v>
      </c>
      <c r="J19" s="4" t="s">
        <v>1671</v>
      </c>
      <c r="K19" s="10"/>
      <c r="M19" s="4" t="s">
        <v>1665</v>
      </c>
      <c r="N19" s="102">
        <v>0</v>
      </c>
      <c r="O19" s="102">
        <f>SUM('10 Ed E'!H14*0.062)-151</f>
        <v>0.42879999999999541</v>
      </c>
      <c r="P19" s="13"/>
      <c r="Q19" s="13"/>
      <c r="R19" s="145"/>
      <c r="T19" s="13"/>
      <c r="U19" s="13"/>
    </row>
    <row r="20" spans="3:21" x14ac:dyDescent="0.2">
      <c r="C20" s="12"/>
      <c r="D20" s="6">
        <v>51</v>
      </c>
      <c r="E20" s="6" t="s">
        <v>11</v>
      </c>
      <c r="F20" s="6">
        <v>1210</v>
      </c>
      <c r="G20" s="6" t="s">
        <v>11</v>
      </c>
      <c r="H20" s="6">
        <v>214</v>
      </c>
      <c r="J20" s="4" t="s">
        <v>1672</v>
      </c>
      <c r="K20" s="10"/>
      <c r="M20" s="4" t="s">
        <v>1673</v>
      </c>
      <c r="N20" s="102">
        <v>0</v>
      </c>
      <c r="O20" s="102">
        <v>0</v>
      </c>
      <c r="P20" s="13"/>
      <c r="Q20" s="13"/>
      <c r="R20" s="145"/>
      <c r="T20" s="13"/>
      <c r="U20" s="13"/>
    </row>
    <row r="21" spans="3:21" x14ac:dyDescent="0.2">
      <c r="C21" s="12"/>
      <c r="D21" s="6">
        <v>51</v>
      </c>
      <c r="E21" s="6" t="s">
        <v>11</v>
      </c>
      <c r="F21" s="6">
        <v>1211</v>
      </c>
      <c r="G21" s="6" t="s">
        <v>11</v>
      </c>
      <c r="H21" s="6">
        <v>213</v>
      </c>
      <c r="J21" s="4" t="s">
        <v>1674</v>
      </c>
      <c r="K21" s="10"/>
      <c r="M21" s="4" t="s">
        <v>1675</v>
      </c>
      <c r="N21" s="102">
        <v>0</v>
      </c>
      <c r="O21" s="102">
        <v>0</v>
      </c>
      <c r="P21" s="13"/>
      <c r="Q21" s="13"/>
      <c r="R21" s="145"/>
      <c r="T21" s="13"/>
      <c r="U21" s="13"/>
    </row>
    <row r="22" spans="3:21" x14ac:dyDescent="0.2">
      <c r="C22" s="12"/>
      <c r="D22" s="6">
        <v>51</v>
      </c>
      <c r="E22" s="6" t="s">
        <v>11</v>
      </c>
      <c r="F22" s="6">
        <v>1211</v>
      </c>
      <c r="G22" s="6" t="s">
        <v>11</v>
      </c>
      <c r="H22" s="6">
        <v>214</v>
      </c>
      <c r="J22" s="4" t="s">
        <v>1676</v>
      </c>
      <c r="K22" s="10"/>
      <c r="M22" s="4" t="s">
        <v>1675</v>
      </c>
      <c r="N22" s="102">
        <v>31105</v>
      </c>
      <c r="O22" s="102">
        <f>SUM('10 Ed E'!H5*0.0145)</f>
        <v>31205.386490000004</v>
      </c>
      <c r="P22" s="13"/>
      <c r="Q22" s="13"/>
      <c r="R22" s="145"/>
      <c r="T22" s="13"/>
      <c r="U22" s="13"/>
    </row>
    <row r="23" spans="3:21" x14ac:dyDescent="0.2">
      <c r="C23" s="12"/>
      <c r="D23" s="6">
        <v>51</v>
      </c>
      <c r="E23" s="6" t="s">
        <v>11</v>
      </c>
      <c r="F23" s="6">
        <v>1250</v>
      </c>
      <c r="G23" s="6" t="s">
        <v>11</v>
      </c>
      <c r="H23" s="6">
        <v>213</v>
      </c>
      <c r="J23" s="4" t="s">
        <v>1677</v>
      </c>
      <c r="K23" s="10"/>
      <c r="M23" s="4" t="s">
        <v>1675</v>
      </c>
      <c r="N23" s="102">
        <v>14302</v>
      </c>
      <c r="O23" s="102">
        <f>SUM('10 Ed E'!H6*0.0145)</f>
        <v>13572.715285</v>
      </c>
      <c r="P23" s="13"/>
      <c r="Q23" s="13"/>
      <c r="R23" s="145"/>
      <c r="T23" s="13"/>
      <c r="U23" s="13"/>
    </row>
    <row r="24" spans="3:21" x14ac:dyDescent="0.2">
      <c r="C24" s="12"/>
      <c r="D24" s="6">
        <v>51</v>
      </c>
      <c r="E24" s="6" t="s">
        <v>11</v>
      </c>
      <c r="F24" s="6">
        <v>1250</v>
      </c>
      <c r="G24" s="6" t="s">
        <v>11</v>
      </c>
      <c r="H24" s="6">
        <v>214</v>
      </c>
      <c r="J24" s="4" t="s">
        <v>1678</v>
      </c>
      <c r="K24" s="10"/>
      <c r="M24" s="4" t="s">
        <v>1675</v>
      </c>
      <c r="N24" s="102">
        <v>13664</v>
      </c>
      <c r="O24" s="102">
        <f>SUM('10 Ed E'!H7*0.0145)</f>
        <v>12254.601485000001</v>
      </c>
      <c r="P24" s="13"/>
      <c r="Q24" s="13"/>
      <c r="R24" s="145"/>
      <c r="T24" s="13"/>
      <c r="U24" s="13"/>
    </row>
    <row r="25" spans="3:21" x14ac:dyDescent="0.2">
      <c r="C25" s="12"/>
      <c r="D25" s="6">
        <v>51</v>
      </c>
      <c r="E25" s="6" t="s">
        <v>11</v>
      </c>
      <c r="F25" s="6">
        <v>1251</v>
      </c>
      <c r="G25" s="6" t="s">
        <v>11</v>
      </c>
      <c r="H25" s="6">
        <v>213</v>
      </c>
      <c r="J25" s="4" t="s">
        <v>1679</v>
      </c>
      <c r="K25" s="10"/>
      <c r="M25" s="4" t="s">
        <v>1675</v>
      </c>
      <c r="N25" s="102">
        <v>5809</v>
      </c>
      <c r="O25" s="102">
        <f>SUM('10 Ed E'!H8*0.0145)</f>
        <v>5809.0915000000005</v>
      </c>
      <c r="P25" s="13"/>
      <c r="Q25" s="13"/>
      <c r="R25" s="145"/>
      <c r="T25" s="13"/>
      <c r="U25" s="13"/>
    </row>
    <row r="26" spans="3:21" x14ac:dyDescent="0.2">
      <c r="C26" s="12"/>
      <c r="D26" s="6">
        <v>51</v>
      </c>
      <c r="E26" s="6" t="s">
        <v>11</v>
      </c>
      <c r="F26" s="6">
        <v>1251</v>
      </c>
      <c r="G26" s="6" t="s">
        <v>11</v>
      </c>
      <c r="H26" s="6">
        <v>214</v>
      </c>
      <c r="J26" s="4" t="s">
        <v>1680</v>
      </c>
      <c r="K26" s="10"/>
      <c r="M26" s="4" t="s">
        <v>1675</v>
      </c>
      <c r="N26" s="102">
        <v>853</v>
      </c>
      <c r="O26" s="102">
        <f>SUM('10 Ed E'!H9*0.0145)</f>
        <v>744.272965</v>
      </c>
      <c r="P26" s="13"/>
      <c r="Q26" s="13"/>
      <c r="R26" s="145"/>
      <c r="T26" s="13"/>
      <c r="U26" s="13"/>
    </row>
    <row r="27" spans="3:21" x14ac:dyDescent="0.2">
      <c r="C27" s="12"/>
      <c r="J27" s="4" t="s">
        <v>1681</v>
      </c>
      <c r="K27" s="10"/>
      <c r="M27" s="4" t="s">
        <v>1675</v>
      </c>
      <c r="N27" s="102">
        <v>181</v>
      </c>
      <c r="O27" s="102">
        <f>SUM('10 Ed E'!H10*0.0145)</f>
        <v>181.25</v>
      </c>
      <c r="P27" s="13"/>
      <c r="Q27" s="13"/>
      <c r="R27" s="145"/>
      <c r="T27" s="13"/>
      <c r="U27" s="13"/>
    </row>
    <row r="28" spans="3:21" x14ac:dyDescent="0.2">
      <c r="C28" s="12"/>
      <c r="J28" s="4" t="s">
        <v>1682</v>
      </c>
      <c r="K28" s="10"/>
      <c r="M28" s="4" t="s">
        <v>1675</v>
      </c>
      <c r="N28" s="102">
        <v>1088</v>
      </c>
      <c r="O28" s="102">
        <f>SUM('10 Ed E'!H11*0.0145)</f>
        <v>465.95953000000003</v>
      </c>
      <c r="P28" s="13"/>
      <c r="Q28" s="13"/>
      <c r="R28" s="145"/>
      <c r="T28" s="13"/>
      <c r="U28" s="13"/>
    </row>
    <row r="29" spans="3:21" x14ac:dyDescent="0.2">
      <c r="C29" s="12"/>
      <c r="D29" s="6">
        <v>51</v>
      </c>
      <c r="E29" s="6" t="s">
        <v>11</v>
      </c>
      <c r="F29" s="6">
        <v>1254</v>
      </c>
      <c r="G29" s="6" t="s">
        <v>11</v>
      </c>
      <c r="H29" s="6">
        <v>214</v>
      </c>
      <c r="J29" s="4" t="s">
        <v>1683</v>
      </c>
      <c r="K29" s="10"/>
      <c r="M29" s="4" t="s">
        <v>1675</v>
      </c>
      <c r="N29" s="102">
        <v>1813</v>
      </c>
      <c r="O29" s="102">
        <f>SUM('10 Ed E'!H12*0.0145)</f>
        <v>1445.08421</v>
      </c>
      <c r="P29" s="13"/>
      <c r="Q29" s="13"/>
      <c r="R29" s="145"/>
      <c r="T29" s="13"/>
      <c r="U29" s="13"/>
    </row>
    <row r="30" spans="3:21" x14ac:dyDescent="0.2">
      <c r="C30" s="12"/>
      <c r="J30" s="4" t="s">
        <v>1684</v>
      </c>
      <c r="K30" s="10"/>
      <c r="M30" s="4" t="s">
        <v>1675</v>
      </c>
      <c r="N30" s="102">
        <v>0</v>
      </c>
      <c r="O30" s="102">
        <f>SUM('10 Ed E'!H13*0.0145)</f>
        <v>0</v>
      </c>
      <c r="P30" s="13"/>
      <c r="Q30" s="13"/>
      <c r="R30" s="145"/>
      <c r="T30" s="13"/>
      <c r="U30" s="13"/>
    </row>
    <row r="31" spans="3:21" x14ac:dyDescent="0.2">
      <c r="C31" s="12"/>
      <c r="D31" s="6">
        <v>51</v>
      </c>
      <c r="E31" s="6" t="s">
        <v>11</v>
      </c>
      <c r="F31" s="6">
        <v>1275</v>
      </c>
      <c r="G31" s="6" t="s">
        <v>11</v>
      </c>
      <c r="H31" s="6">
        <v>213</v>
      </c>
      <c r="J31" s="4" t="s">
        <v>1685</v>
      </c>
      <c r="K31" s="10"/>
      <c r="M31" s="4" t="s">
        <v>1675</v>
      </c>
      <c r="N31" s="102">
        <v>73</v>
      </c>
      <c r="O31" s="102">
        <f>SUM('10 Ed E'!H14*0.0145)</f>
        <v>35.4148</v>
      </c>
      <c r="P31" s="13"/>
      <c r="Q31" s="13"/>
      <c r="R31" s="145"/>
      <c r="T31" s="13"/>
      <c r="U31" s="13"/>
    </row>
    <row r="32" spans="3:21" x14ac:dyDescent="0.2">
      <c r="C32" s="12"/>
      <c r="D32" s="6">
        <v>51</v>
      </c>
      <c r="E32" s="6" t="s">
        <v>11</v>
      </c>
      <c r="F32" s="6">
        <v>1275</v>
      </c>
      <c r="G32" s="6" t="s">
        <v>11</v>
      </c>
      <c r="H32" s="6">
        <v>214</v>
      </c>
      <c r="J32" s="4" t="s">
        <v>1686</v>
      </c>
      <c r="K32" s="10"/>
      <c r="M32" s="4" t="s">
        <v>1675</v>
      </c>
      <c r="N32" s="102">
        <v>541</v>
      </c>
      <c r="O32" s="223">
        <f>SUM('10 Ed E'!H280*0.0145)</f>
        <v>597.93650000000002</v>
      </c>
      <c r="P32" s="13">
        <f>SUM(O12:O32)</f>
        <v>70966.909544999988</v>
      </c>
      <c r="Q32" s="13">
        <f>'50 IMRF'!$O$17</f>
        <v>3351.4886969999998</v>
      </c>
      <c r="R32" s="145">
        <f>P32+Q32</f>
        <v>74318.398241999981</v>
      </c>
      <c r="S32" s="70" t="s">
        <v>243</v>
      </c>
      <c r="T32" s="13"/>
      <c r="U32" s="13"/>
    </row>
    <row r="33" spans="3:21" x14ac:dyDescent="0.2">
      <c r="C33" s="12"/>
      <c r="D33" s="6">
        <v>51</v>
      </c>
      <c r="E33" s="6" t="s">
        <v>11</v>
      </c>
      <c r="F33" s="6">
        <v>1291</v>
      </c>
      <c r="G33" s="6" t="s">
        <v>11</v>
      </c>
      <c r="H33" s="6">
        <v>213</v>
      </c>
      <c r="J33" s="4" t="s">
        <v>1687</v>
      </c>
      <c r="K33" s="10"/>
      <c r="M33" s="4" t="s">
        <v>1688</v>
      </c>
      <c r="N33" s="102">
        <v>2055</v>
      </c>
      <c r="O33" s="102">
        <f>SUM('10 Ed E'!H140*0.062)</f>
        <v>2055.4859999999999</v>
      </c>
      <c r="P33" s="13"/>
      <c r="Q33" s="13"/>
      <c r="R33" s="145"/>
      <c r="T33" s="13"/>
      <c r="U33" s="13"/>
    </row>
    <row r="34" spans="3:21" x14ac:dyDescent="0.2">
      <c r="C34" s="12"/>
      <c r="D34" s="6">
        <v>51</v>
      </c>
      <c r="E34" s="6" t="s">
        <v>11</v>
      </c>
      <c r="F34" s="6">
        <v>1292</v>
      </c>
      <c r="G34" s="6" t="s">
        <v>11</v>
      </c>
      <c r="H34" s="6">
        <v>213</v>
      </c>
      <c r="J34" s="4" t="s">
        <v>1689</v>
      </c>
      <c r="K34" s="10"/>
      <c r="M34" s="4" t="s">
        <v>1675</v>
      </c>
      <c r="N34" s="102">
        <v>0</v>
      </c>
      <c r="O34" s="102">
        <f>SUM('10 Ed E'!H129*0.0145)</f>
        <v>126.77958999999998</v>
      </c>
      <c r="P34" s="13"/>
      <c r="Q34" s="13"/>
      <c r="R34" s="145"/>
      <c r="T34" s="13"/>
      <c r="U34" s="13"/>
    </row>
    <row r="35" spans="3:21" x14ac:dyDescent="0.2">
      <c r="C35" s="12"/>
      <c r="J35" s="4" t="s">
        <v>1690</v>
      </c>
      <c r="K35" s="10"/>
      <c r="M35" s="4" t="s">
        <v>1691</v>
      </c>
      <c r="N35" s="102">
        <v>0</v>
      </c>
      <c r="O35" s="102">
        <v>0</v>
      </c>
      <c r="P35" s="13"/>
      <c r="Q35" s="13"/>
      <c r="R35" s="145"/>
      <c r="T35" s="13"/>
      <c r="U35" s="13"/>
    </row>
    <row r="36" spans="3:21" x14ac:dyDescent="0.2">
      <c r="C36" s="12"/>
      <c r="D36" s="6">
        <v>51</v>
      </c>
      <c r="E36" s="6" t="s">
        <v>11</v>
      </c>
      <c r="F36" s="6">
        <v>1292</v>
      </c>
      <c r="G36" s="6" t="s">
        <v>11</v>
      </c>
      <c r="H36" s="6">
        <v>214</v>
      </c>
      <c r="J36" s="4" t="s">
        <v>1692</v>
      </c>
      <c r="K36" s="10"/>
      <c r="M36" s="4" t="s">
        <v>1691</v>
      </c>
      <c r="N36" s="102">
        <v>1781</v>
      </c>
      <c r="O36" s="102">
        <f>SUM('10 Ed E'!H138*0.0145)</f>
        <v>1781.383</v>
      </c>
      <c r="P36" s="13"/>
      <c r="Q36" s="13"/>
      <c r="R36" s="145"/>
      <c r="T36" s="13"/>
      <c r="U36" s="13"/>
    </row>
    <row r="37" spans="3:21" x14ac:dyDescent="0.2">
      <c r="C37" s="12"/>
      <c r="D37" s="6">
        <v>51</v>
      </c>
      <c r="E37" s="6" t="s">
        <v>11</v>
      </c>
      <c r="F37" s="6">
        <v>1500</v>
      </c>
      <c r="G37" s="6" t="s">
        <v>11</v>
      </c>
      <c r="H37" s="6">
        <v>213</v>
      </c>
      <c r="J37" s="4" t="s">
        <v>1693</v>
      </c>
      <c r="K37" s="10"/>
      <c r="M37" s="4" t="s">
        <v>1694</v>
      </c>
      <c r="N37" s="102">
        <v>481</v>
      </c>
      <c r="O37" s="102">
        <f>SUM('10 Ed E'!H140*0.0145)</f>
        <v>480.71850000000001</v>
      </c>
      <c r="P37" s="13"/>
      <c r="Q37" s="13"/>
      <c r="R37" s="145"/>
      <c r="T37" s="13"/>
      <c r="U37" s="13"/>
    </row>
    <row r="38" spans="3:21" x14ac:dyDescent="0.2">
      <c r="C38" s="12"/>
      <c r="D38" s="6">
        <v>51</v>
      </c>
      <c r="E38" s="6" t="s">
        <v>11</v>
      </c>
      <c r="F38" s="6">
        <v>1500</v>
      </c>
      <c r="G38" s="6" t="s">
        <v>11</v>
      </c>
      <c r="H38" s="6">
        <v>214</v>
      </c>
      <c r="J38" s="4" t="s">
        <v>1695</v>
      </c>
      <c r="K38" s="10"/>
      <c r="M38" s="4" t="s">
        <v>1696</v>
      </c>
      <c r="N38" s="102">
        <v>0</v>
      </c>
      <c r="O38" s="102">
        <v>0</v>
      </c>
      <c r="P38" s="13">
        <f>SUM(O33:O38)</f>
        <v>4444.3670899999997</v>
      </c>
      <c r="Q38" s="13">
        <f>+'50 IMRF'!O18</f>
        <v>4047.9812999999999</v>
      </c>
      <c r="R38" s="145">
        <f>P38+Q38</f>
        <v>8492.3483899999992</v>
      </c>
      <c r="S38" s="70" t="s">
        <v>407</v>
      </c>
      <c r="T38" s="13"/>
      <c r="U38" s="13"/>
    </row>
    <row r="39" spans="3:21" x14ac:dyDescent="0.2">
      <c r="C39" s="12"/>
      <c r="D39" s="6">
        <v>51</v>
      </c>
      <c r="E39" s="6" t="s">
        <v>11</v>
      </c>
      <c r="F39" s="6">
        <v>1600</v>
      </c>
      <c r="G39" s="6" t="s">
        <v>11</v>
      </c>
      <c r="H39" s="6">
        <v>213</v>
      </c>
      <c r="J39" s="4" t="s">
        <v>1697</v>
      </c>
      <c r="K39" s="10"/>
      <c r="M39" s="4" t="s">
        <v>1665</v>
      </c>
      <c r="N39" s="102">
        <v>31810</v>
      </c>
      <c r="O39" s="102">
        <f>SUM('10 Ed E'!H210*0.062)</f>
        <v>25298.763340000001</v>
      </c>
      <c r="P39" s="13"/>
      <c r="Q39" s="13"/>
      <c r="R39" s="145"/>
      <c r="T39" s="13"/>
      <c r="U39" s="13"/>
    </row>
    <row r="40" spans="3:21" x14ac:dyDescent="0.2">
      <c r="C40" s="12"/>
      <c r="D40" s="6">
        <v>51</v>
      </c>
      <c r="E40" s="6" t="s">
        <v>11</v>
      </c>
      <c r="F40" s="6">
        <v>1600</v>
      </c>
      <c r="G40" s="6" t="s">
        <v>11</v>
      </c>
      <c r="H40" s="6">
        <v>214</v>
      </c>
      <c r="J40" s="4" t="s">
        <v>1698</v>
      </c>
      <c r="K40" s="10"/>
      <c r="M40" s="4" t="s">
        <v>1665</v>
      </c>
      <c r="N40" s="102">
        <v>0</v>
      </c>
      <c r="O40" s="102">
        <v>0</v>
      </c>
      <c r="P40" s="13"/>
      <c r="Q40" s="13"/>
      <c r="R40" s="145"/>
      <c r="T40" s="13"/>
      <c r="U40" s="13"/>
    </row>
    <row r="41" spans="3:21" x14ac:dyDescent="0.2">
      <c r="C41" s="12"/>
      <c r="J41" s="4" t="s">
        <v>1699</v>
      </c>
      <c r="K41" s="10"/>
      <c r="M41" s="4" t="s">
        <v>1700</v>
      </c>
      <c r="N41" s="102">
        <v>0</v>
      </c>
      <c r="O41" s="102">
        <v>0</v>
      </c>
      <c r="P41" s="13"/>
      <c r="Q41" s="13"/>
      <c r="R41" s="145"/>
      <c r="T41" s="13"/>
      <c r="U41" s="13"/>
    </row>
    <row r="42" spans="3:21" x14ac:dyDescent="0.2">
      <c r="C42" s="12"/>
      <c r="D42" s="6">
        <v>51</v>
      </c>
      <c r="E42" s="6" t="s">
        <v>11</v>
      </c>
      <c r="F42" s="6">
        <v>1650</v>
      </c>
      <c r="G42" s="6" t="s">
        <v>11</v>
      </c>
      <c r="H42" s="6">
        <v>213</v>
      </c>
      <c r="J42" s="4" t="s">
        <v>1701</v>
      </c>
      <c r="K42" s="10"/>
      <c r="M42" s="4" t="s">
        <v>1665</v>
      </c>
      <c r="N42" s="102">
        <v>0</v>
      </c>
      <c r="O42" s="102">
        <v>0</v>
      </c>
      <c r="P42" s="13"/>
      <c r="Q42" s="13"/>
      <c r="R42" s="145"/>
      <c r="T42" s="13"/>
      <c r="U42" s="13"/>
    </row>
    <row r="43" spans="3:21" hidden="1" x14ac:dyDescent="0.2">
      <c r="C43" s="12"/>
      <c r="D43" s="6">
        <v>51</v>
      </c>
      <c r="E43" s="6" t="s">
        <v>11</v>
      </c>
      <c r="F43" s="6">
        <v>1650</v>
      </c>
      <c r="G43" s="6" t="s">
        <v>11</v>
      </c>
      <c r="H43" s="6">
        <v>214</v>
      </c>
      <c r="J43" s="4" t="s">
        <v>1702</v>
      </c>
      <c r="K43" s="10"/>
      <c r="M43" s="4" t="s">
        <v>1703</v>
      </c>
      <c r="N43" s="102">
        <f t="shared" ref="N43" si="0">+O43</f>
        <v>0</v>
      </c>
      <c r="O43" s="102"/>
      <c r="P43" s="13"/>
      <c r="Q43" s="13"/>
      <c r="R43" s="145"/>
      <c r="T43" s="13"/>
      <c r="U43" s="13"/>
    </row>
    <row r="44" spans="3:21" x14ac:dyDescent="0.2">
      <c r="C44" s="12"/>
      <c r="D44" s="6">
        <v>51</v>
      </c>
      <c r="E44" s="6" t="s">
        <v>11</v>
      </c>
      <c r="F44" s="6">
        <v>1651</v>
      </c>
      <c r="G44" s="6" t="s">
        <v>11</v>
      </c>
      <c r="H44" s="6">
        <v>213</v>
      </c>
      <c r="J44" s="4" t="s">
        <v>1704</v>
      </c>
      <c r="K44" s="10"/>
      <c r="M44" s="4" t="s">
        <v>1675</v>
      </c>
      <c r="N44" s="102">
        <v>8926</v>
      </c>
      <c r="O44" s="102">
        <f>SUM('10 Ed E'!H209*0.0145)</f>
        <v>8925.6345000000001</v>
      </c>
      <c r="P44" s="13"/>
      <c r="Q44" s="13"/>
      <c r="R44" s="145"/>
      <c r="T44" s="13"/>
      <c r="U44" s="13"/>
    </row>
    <row r="45" spans="3:21" x14ac:dyDescent="0.2">
      <c r="C45" s="12"/>
      <c r="D45" s="6">
        <v>51</v>
      </c>
      <c r="E45" s="6" t="s">
        <v>11</v>
      </c>
      <c r="F45" s="6">
        <v>1651</v>
      </c>
      <c r="G45" s="6" t="s">
        <v>11</v>
      </c>
      <c r="H45" s="6">
        <v>214</v>
      </c>
      <c r="J45" s="4" t="s">
        <v>1705</v>
      </c>
      <c r="K45" s="10"/>
      <c r="M45" s="4" t="s">
        <v>1675</v>
      </c>
      <c r="N45" s="102">
        <v>7440</v>
      </c>
      <c r="O45" s="102">
        <f>SUM('10 Ed E'!H210*0.0145)</f>
        <v>5916.6462650000003</v>
      </c>
      <c r="P45" s="13"/>
      <c r="Q45" s="13"/>
      <c r="R45" s="145"/>
      <c r="T45" s="13"/>
      <c r="U45" s="13"/>
    </row>
    <row r="46" spans="3:21" x14ac:dyDescent="0.2">
      <c r="C46" s="12"/>
      <c r="D46" s="6">
        <v>51</v>
      </c>
      <c r="E46" s="6" t="s">
        <v>11</v>
      </c>
      <c r="F46" s="6">
        <v>1800</v>
      </c>
      <c r="G46" s="6" t="s">
        <v>11</v>
      </c>
      <c r="H46" s="6">
        <v>213</v>
      </c>
      <c r="J46" s="4" t="s">
        <v>1706</v>
      </c>
      <c r="K46" s="10"/>
      <c r="M46" s="4" t="s">
        <v>1675</v>
      </c>
      <c r="N46" s="102">
        <v>0</v>
      </c>
      <c r="O46" s="102">
        <v>0</v>
      </c>
      <c r="P46" s="13"/>
      <c r="Q46" s="13"/>
      <c r="R46" s="145"/>
      <c r="T46" s="13"/>
      <c r="U46" s="13"/>
    </row>
    <row r="47" spans="3:21" x14ac:dyDescent="0.2">
      <c r="C47" s="12"/>
      <c r="D47" s="6">
        <v>51</v>
      </c>
      <c r="E47" s="6" t="s">
        <v>11</v>
      </c>
      <c r="F47" s="6">
        <v>1800</v>
      </c>
      <c r="G47" s="6" t="s">
        <v>11</v>
      </c>
      <c r="H47" s="6">
        <v>214</v>
      </c>
      <c r="J47" s="4" t="s">
        <v>1707</v>
      </c>
      <c r="K47" s="10"/>
      <c r="M47" s="4" t="s">
        <v>1708</v>
      </c>
      <c r="N47" s="102">
        <v>0</v>
      </c>
      <c r="O47" s="102">
        <v>0</v>
      </c>
      <c r="P47" s="13"/>
      <c r="Q47" s="13"/>
      <c r="R47" s="145"/>
      <c r="T47" s="13"/>
      <c r="U47" s="13"/>
    </row>
    <row r="48" spans="3:21" x14ac:dyDescent="0.2">
      <c r="C48" s="12"/>
      <c r="D48" s="6">
        <v>51</v>
      </c>
      <c r="E48" s="6" t="s">
        <v>11</v>
      </c>
      <c r="F48" s="6">
        <v>2110</v>
      </c>
      <c r="G48" s="6" t="s">
        <v>11</v>
      </c>
      <c r="H48" s="6">
        <v>213</v>
      </c>
      <c r="J48" s="4" t="s">
        <v>1709</v>
      </c>
      <c r="K48" s="10"/>
      <c r="M48" s="4" t="s">
        <v>1708</v>
      </c>
      <c r="N48" s="102">
        <v>0</v>
      </c>
      <c r="O48" s="102">
        <v>0</v>
      </c>
      <c r="P48" s="13">
        <f>SUM(O39:O48)</f>
        <v>40141.044105000008</v>
      </c>
      <c r="Q48" s="13">
        <f>+'50 IMRF'!O22</f>
        <v>49822.241996999997</v>
      </c>
      <c r="R48" s="145">
        <f>Q48+P48</f>
        <v>89963.286102000013</v>
      </c>
      <c r="S48" s="70" t="s">
        <v>448</v>
      </c>
      <c r="T48" s="13"/>
      <c r="U48" s="13"/>
    </row>
    <row r="49" spans="3:21" x14ac:dyDescent="0.2">
      <c r="C49" s="12"/>
      <c r="D49" s="6">
        <v>51</v>
      </c>
      <c r="E49" s="6" t="s">
        <v>11</v>
      </c>
      <c r="F49" s="6">
        <v>2110</v>
      </c>
      <c r="G49" s="6" t="s">
        <v>11</v>
      </c>
      <c r="H49" s="6">
        <v>214</v>
      </c>
      <c r="J49" s="4" t="s">
        <v>1710</v>
      </c>
      <c r="K49" s="10"/>
      <c r="M49" s="4" t="s">
        <v>1665</v>
      </c>
      <c r="N49" s="102">
        <v>124</v>
      </c>
      <c r="O49" s="102">
        <f>SUM('10 Ed E'!H225*0.062)</f>
        <v>155</v>
      </c>
      <c r="P49" s="13"/>
      <c r="Q49" s="13"/>
      <c r="R49" s="145"/>
      <c r="T49" s="13"/>
      <c r="U49" s="13"/>
    </row>
    <row r="50" spans="3:21" x14ac:dyDescent="0.2">
      <c r="C50" s="12"/>
      <c r="D50" s="6">
        <v>51</v>
      </c>
      <c r="E50" s="6" t="s">
        <v>11</v>
      </c>
      <c r="F50" s="6">
        <v>2130</v>
      </c>
      <c r="G50" s="6" t="s">
        <v>11</v>
      </c>
      <c r="H50" s="6">
        <v>213</v>
      </c>
      <c r="J50" s="4" t="s">
        <v>1711</v>
      </c>
      <c r="K50" s="10"/>
      <c r="M50" s="4" t="s">
        <v>1665</v>
      </c>
      <c r="N50" s="102">
        <v>0</v>
      </c>
      <c r="O50" s="102">
        <v>0</v>
      </c>
      <c r="P50" s="13"/>
      <c r="Q50" s="13"/>
      <c r="R50" s="145"/>
      <c r="T50" s="13"/>
      <c r="U50" s="13"/>
    </row>
    <row r="51" spans="3:21" x14ac:dyDescent="0.2">
      <c r="C51" s="12"/>
      <c r="D51" s="6">
        <v>51</v>
      </c>
      <c r="E51" s="6" t="s">
        <v>11</v>
      </c>
      <c r="F51" s="6">
        <v>2130</v>
      </c>
      <c r="G51" s="6" t="s">
        <v>11</v>
      </c>
      <c r="H51" s="6">
        <v>214</v>
      </c>
      <c r="J51" s="4" t="s">
        <v>1712</v>
      </c>
      <c r="K51" s="10"/>
      <c r="M51" s="4" t="s">
        <v>1675</v>
      </c>
      <c r="N51" s="102">
        <v>29</v>
      </c>
      <c r="O51" s="102">
        <f>SUM('10 Ed E'!H225*0.0145)</f>
        <v>36.25</v>
      </c>
      <c r="P51" s="13"/>
      <c r="Q51" s="13"/>
      <c r="R51" s="145"/>
      <c r="T51" s="13"/>
      <c r="U51" s="13"/>
    </row>
    <row r="52" spans="3:21" x14ac:dyDescent="0.2">
      <c r="C52" s="12"/>
      <c r="D52" s="6">
        <v>51</v>
      </c>
      <c r="E52" s="6" t="s">
        <v>11</v>
      </c>
      <c r="F52" s="6">
        <v>2140</v>
      </c>
      <c r="G52" s="6" t="s">
        <v>11</v>
      </c>
      <c r="H52" s="6">
        <v>213</v>
      </c>
      <c r="J52" s="4" t="s">
        <v>1713</v>
      </c>
      <c r="K52" s="10"/>
      <c r="M52" s="4" t="s">
        <v>1675</v>
      </c>
      <c r="N52" s="102">
        <v>18</v>
      </c>
      <c r="O52" s="102">
        <f>SUM('10 Ed E'!H226*0.0145)</f>
        <v>36.25</v>
      </c>
      <c r="P52" s="13"/>
      <c r="Q52" s="13"/>
      <c r="R52" s="145"/>
      <c r="T52" s="13"/>
      <c r="U52" s="13"/>
    </row>
    <row r="53" spans="3:21" x14ac:dyDescent="0.2">
      <c r="C53" s="12"/>
      <c r="J53" s="4" t="s">
        <v>1714</v>
      </c>
      <c r="K53" s="10"/>
      <c r="M53" s="4" t="s">
        <v>1675</v>
      </c>
      <c r="N53" s="102">
        <v>34</v>
      </c>
      <c r="O53" s="102">
        <f>SUM('10 Ed E'!H227*0.0145)</f>
        <v>79.75</v>
      </c>
      <c r="P53" s="13"/>
      <c r="Q53" s="13"/>
      <c r="R53" s="145"/>
      <c r="T53" s="13"/>
      <c r="U53" s="13"/>
    </row>
    <row r="54" spans="3:21" x14ac:dyDescent="0.2">
      <c r="C54" s="12"/>
      <c r="D54" s="6">
        <v>51</v>
      </c>
      <c r="E54" s="6" t="s">
        <v>11</v>
      </c>
      <c r="F54" s="6">
        <v>2140</v>
      </c>
      <c r="G54" s="6" t="s">
        <v>11</v>
      </c>
      <c r="H54" s="6">
        <v>214</v>
      </c>
      <c r="J54" s="4" t="s">
        <v>1715</v>
      </c>
      <c r="K54" s="10"/>
      <c r="M54" s="4" t="s">
        <v>1675</v>
      </c>
      <c r="N54" s="102">
        <v>0</v>
      </c>
      <c r="O54" s="102">
        <v>0</v>
      </c>
      <c r="P54" s="13">
        <f>SUM(O49:O54)</f>
        <v>307.25</v>
      </c>
      <c r="Q54" s="13">
        <f>+'50 IMRF'!O24</f>
        <v>305.25</v>
      </c>
      <c r="R54" s="145">
        <f>Q54+P54</f>
        <v>612.5</v>
      </c>
      <c r="S54" s="70" t="s">
        <v>465</v>
      </c>
      <c r="T54" s="13"/>
      <c r="U54" s="13"/>
    </row>
    <row r="55" spans="3:21" x14ac:dyDescent="0.2">
      <c r="C55" s="12"/>
      <c r="D55" s="6">
        <v>51</v>
      </c>
      <c r="E55" s="6" t="s">
        <v>11</v>
      </c>
      <c r="F55" s="6">
        <v>2150</v>
      </c>
      <c r="G55" s="6" t="s">
        <v>11</v>
      </c>
      <c r="H55" s="6">
        <v>213</v>
      </c>
      <c r="J55" s="4" t="s">
        <v>1716</v>
      </c>
      <c r="K55" s="10"/>
      <c r="M55" s="4" t="s">
        <v>1717</v>
      </c>
      <c r="N55" s="102">
        <v>0</v>
      </c>
      <c r="O55" s="102">
        <v>0</v>
      </c>
      <c r="P55" s="13"/>
      <c r="Q55" s="13"/>
      <c r="R55" s="145"/>
      <c r="T55" s="13"/>
      <c r="U55" s="13"/>
    </row>
    <row r="56" spans="3:21" x14ac:dyDescent="0.2">
      <c r="C56" s="12"/>
      <c r="J56" s="4" t="s">
        <v>1718</v>
      </c>
      <c r="K56" s="10"/>
      <c r="M56" s="4" t="s">
        <v>1719</v>
      </c>
      <c r="N56" s="102">
        <v>5314</v>
      </c>
      <c r="O56" s="223">
        <f>SUM('10 Ed E'!H237*0.062)</f>
        <v>5343.6559999999999</v>
      </c>
      <c r="P56" s="13"/>
      <c r="Q56" s="13"/>
      <c r="R56" s="145"/>
      <c r="T56" s="13"/>
      <c r="U56" s="13"/>
    </row>
    <row r="57" spans="3:21" x14ac:dyDescent="0.2">
      <c r="C57" s="12"/>
      <c r="D57" s="6">
        <v>51</v>
      </c>
      <c r="E57" s="6" t="s">
        <v>11</v>
      </c>
      <c r="F57" s="6">
        <v>2150</v>
      </c>
      <c r="G57" s="6" t="s">
        <v>11</v>
      </c>
      <c r="H57" s="6">
        <v>214</v>
      </c>
      <c r="J57" s="4" t="s">
        <v>1720</v>
      </c>
      <c r="K57" s="10"/>
      <c r="M57" s="4" t="s">
        <v>1721</v>
      </c>
      <c r="N57" s="102">
        <v>0</v>
      </c>
      <c r="O57" s="223">
        <v>0</v>
      </c>
      <c r="P57" s="13"/>
      <c r="Q57" s="13"/>
      <c r="R57" s="145"/>
      <c r="T57" s="13"/>
      <c r="U57" s="13"/>
    </row>
    <row r="58" spans="3:21" x14ac:dyDescent="0.2">
      <c r="C58" s="12"/>
      <c r="J58" s="4" t="s">
        <v>1722</v>
      </c>
      <c r="K58" s="10"/>
      <c r="M58" s="4" t="s">
        <v>1723</v>
      </c>
      <c r="N58" s="102">
        <v>1243</v>
      </c>
      <c r="O58" s="223">
        <f>SUM('10 Ed E'!H237*0.0145)</f>
        <v>1249.7260000000001</v>
      </c>
      <c r="P58" s="13"/>
      <c r="Q58" s="13"/>
      <c r="R58" s="145"/>
      <c r="T58" s="13"/>
      <c r="U58" s="13"/>
    </row>
    <row r="59" spans="3:21" x14ac:dyDescent="0.2">
      <c r="C59" s="12"/>
      <c r="J59" s="4" t="s">
        <v>1724</v>
      </c>
      <c r="K59" s="10"/>
      <c r="M59" s="4" t="s">
        <v>1723</v>
      </c>
      <c r="N59" s="102">
        <v>0</v>
      </c>
      <c r="O59" s="102">
        <v>0</v>
      </c>
      <c r="P59" s="13"/>
      <c r="Q59" s="13"/>
      <c r="R59" s="145"/>
      <c r="T59" s="13"/>
      <c r="U59" s="13"/>
    </row>
    <row r="60" spans="3:21" x14ac:dyDescent="0.2">
      <c r="C60" s="12"/>
      <c r="J60" s="4" t="s">
        <v>1725</v>
      </c>
      <c r="K60" s="10"/>
      <c r="M60" s="4" t="s">
        <v>1726</v>
      </c>
      <c r="N60" s="102">
        <v>0</v>
      </c>
      <c r="O60" s="102">
        <v>0</v>
      </c>
      <c r="P60" s="13">
        <f>SUM(O55:O60)</f>
        <v>6593.3819999999996</v>
      </c>
      <c r="Q60" s="13">
        <f>+'50 IMRF'!O26</f>
        <v>10523.5548</v>
      </c>
      <c r="R60" s="145">
        <f>Q60+P60</f>
        <v>17116.936799999999</v>
      </c>
      <c r="S60" s="70" t="s">
        <v>582</v>
      </c>
      <c r="T60" s="13"/>
      <c r="U60" s="13"/>
    </row>
    <row r="61" spans="3:21" x14ac:dyDescent="0.2">
      <c r="C61" s="12"/>
      <c r="J61" s="4" t="s">
        <v>1727</v>
      </c>
      <c r="K61" s="10"/>
      <c r="M61" s="4" t="s">
        <v>1728</v>
      </c>
      <c r="N61" s="102">
        <v>0</v>
      </c>
      <c r="O61" s="102">
        <v>0</v>
      </c>
      <c r="P61" s="13"/>
      <c r="Q61" s="13"/>
      <c r="R61" s="145"/>
      <c r="T61" s="13"/>
      <c r="U61" s="13"/>
    </row>
    <row r="62" spans="3:21" x14ac:dyDescent="0.2">
      <c r="C62" s="12"/>
      <c r="J62" s="4" t="s">
        <v>1729</v>
      </c>
      <c r="K62" s="10"/>
      <c r="M62" s="4" t="s">
        <v>1665</v>
      </c>
      <c r="N62" s="102">
        <v>0</v>
      </c>
      <c r="O62" s="102">
        <v>120.04</v>
      </c>
      <c r="P62" s="13"/>
      <c r="Q62" s="13"/>
      <c r="R62" s="145"/>
      <c r="T62" s="13"/>
      <c r="U62" s="13"/>
    </row>
    <row r="63" spans="3:21" x14ac:dyDescent="0.2">
      <c r="C63" s="12"/>
      <c r="J63" s="4" t="s">
        <v>1730</v>
      </c>
      <c r="K63" s="10"/>
      <c r="M63" s="4" t="s">
        <v>1731</v>
      </c>
      <c r="N63" s="102">
        <v>0</v>
      </c>
      <c r="O63" s="102">
        <v>0</v>
      </c>
      <c r="P63" s="13"/>
      <c r="Q63" s="13"/>
      <c r="R63" s="145"/>
      <c r="T63" s="13"/>
      <c r="U63" s="13"/>
    </row>
    <row r="64" spans="3:21" x14ac:dyDescent="0.2">
      <c r="C64" s="12"/>
      <c r="J64" s="4" t="s">
        <v>1732</v>
      </c>
      <c r="K64" s="10"/>
      <c r="M64" s="4" t="s">
        <v>1675</v>
      </c>
      <c r="N64" s="102">
        <v>410</v>
      </c>
      <c r="O64" s="102">
        <f>SUM('10 Ed E'!H295*0.0145)</f>
        <v>410.39350000000002</v>
      </c>
      <c r="P64" s="13">
        <f>SUM(O61:O64)</f>
        <v>530.43349999999998</v>
      </c>
      <c r="Q64" s="13">
        <f>'50 IMRF'!$O$28</f>
        <v>0</v>
      </c>
      <c r="R64" s="145">
        <f>Q64+P64</f>
        <v>530.43349999999998</v>
      </c>
      <c r="S64" s="70" t="s">
        <v>670</v>
      </c>
      <c r="T64" s="13"/>
      <c r="U64" s="13"/>
    </row>
    <row r="65" spans="3:21" x14ac:dyDescent="0.2">
      <c r="C65" s="12"/>
      <c r="J65" s="4" t="s">
        <v>1733</v>
      </c>
      <c r="K65" s="10"/>
      <c r="M65" s="4" t="s">
        <v>1675</v>
      </c>
      <c r="N65" s="102">
        <v>0</v>
      </c>
      <c r="O65" s="102">
        <v>0</v>
      </c>
      <c r="P65" s="13">
        <f>+O65</f>
        <v>0</v>
      </c>
      <c r="Q65" s="13">
        <v>0</v>
      </c>
      <c r="R65" s="145">
        <f>Q65+P65</f>
        <v>0</v>
      </c>
      <c r="S65" s="70" t="s">
        <v>681</v>
      </c>
      <c r="T65" s="13"/>
      <c r="U65" s="13"/>
    </row>
    <row r="66" spans="3:21" x14ac:dyDescent="0.2">
      <c r="C66" s="12"/>
      <c r="J66" s="4" t="s">
        <v>1734</v>
      </c>
      <c r="K66" s="10"/>
      <c r="M66" s="4" t="s">
        <v>1665</v>
      </c>
      <c r="N66" s="102">
        <v>0</v>
      </c>
      <c r="O66" s="102">
        <f>SUM('10 Ed E'!H307*0.062)</f>
        <v>13.484999999999999</v>
      </c>
      <c r="P66" s="13"/>
      <c r="Q66" s="13"/>
      <c r="R66" s="145"/>
      <c r="T66" s="13"/>
      <c r="U66" s="13"/>
    </row>
    <row r="67" spans="3:21" x14ac:dyDescent="0.2">
      <c r="C67" s="12"/>
      <c r="J67" s="4" t="s">
        <v>1735</v>
      </c>
      <c r="K67" s="10"/>
      <c r="M67" s="4" t="s">
        <v>1665</v>
      </c>
      <c r="N67" s="102">
        <v>0</v>
      </c>
      <c r="O67" s="102">
        <f>SUM('10 Ed E'!H308*0.062)-11455</f>
        <v>5.7999999999083229E-2</v>
      </c>
      <c r="P67" s="13"/>
      <c r="Q67" s="13"/>
      <c r="R67" s="145"/>
      <c r="T67" s="13"/>
      <c r="U67" s="13"/>
    </row>
    <row r="68" spans="3:21" x14ac:dyDescent="0.2">
      <c r="C68" s="12"/>
      <c r="J68" s="4" t="s">
        <v>2054</v>
      </c>
      <c r="K68" s="10"/>
      <c r="M68" s="4" t="s">
        <v>1665</v>
      </c>
      <c r="N68" s="102">
        <v>0</v>
      </c>
      <c r="O68" s="102">
        <f>SUM('10 Ed E'!H311*0.062)-390</f>
        <v>51.935999999999979</v>
      </c>
      <c r="P68" s="13"/>
      <c r="Q68" s="13"/>
      <c r="R68" s="145"/>
      <c r="T68" s="13"/>
      <c r="U68" s="13"/>
    </row>
    <row r="69" spans="3:21" x14ac:dyDescent="0.2">
      <c r="C69" s="12"/>
      <c r="J69" s="4" t="s">
        <v>1736</v>
      </c>
      <c r="K69" s="10"/>
      <c r="M69" s="4" t="s">
        <v>1665</v>
      </c>
      <c r="N69" s="102">
        <v>0</v>
      </c>
      <c r="O69" s="102">
        <f>SUM('10 Ed E'!H312*0.062)-370</f>
        <v>33</v>
      </c>
      <c r="P69" s="13"/>
      <c r="Q69" s="13"/>
      <c r="R69" s="145"/>
      <c r="T69" s="13"/>
      <c r="U69" s="13"/>
    </row>
    <row r="70" spans="3:21" x14ac:dyDescent="0.2">
      <c r="C70" s="12"/>
      <c r="J70" s="4" t="s">
        <v>1737</v>
      </c>
      <c r="K70" s="10"/>
      <c r="M70" s="4" t="s">
        <v>1738</v>
      </c>
      <c r="N70" s="102">
        <v>22</v>
      </c>
      <c r="O70" s="102">
        <f>SUM('10 Ed E'!H307*0.0145)</f>
        <v>3.1537500000000001</v>
      </c>
      <c r="P70" s="13"/>
      <c r="Q70" s="13"/>
      <c r="R70" s="145"/>
      <c r="T70" s="13"/>
      <c r="U70" s="13"/>
    </row>
    <row r="71" spans="3:21" x14ac:dyDescent="0.2">
      <c r="C71" s="12"/>
      <c r="J71" s="4" t="s">
        <v>1739</v>
      </c>
      <c r="K71" s="10"/>
      <c r="M71" s="4" t="s">
        <v>1675</v>
      </c>
      <c r="N71" s="102">
        <v>2679</v>
      </c>
      <c r="O71" s="102">
        <f>SUM('10 Ed E'!H308*0.0145)</f>
        <v>2679.0055000000002</v>
      </c>
      <c r="P71" s="13"/>
      <c r="Q71" s="13"/>
      <c r="R71" s="145"/>
      <c r="T71" s="13"/>
      <c r="U71" s="13"/>
    </row>
    <row r="72" spans="3:21" x14ac:dyDescent="0.2">
      <c r="C72" s="12"/>
      <c r="J72" s="4" t="s">
        <v>1740</v>
      </c>
      <c r="K72" s="10"/>
      <c r="M72" s="4" t="s">
        <v>1741</v>
      </c>
      <c r="N72" s="102">
        <v>2128</v>
      </c>
      <c r="O72" s="102">
        <f>SUM('10 Ed E'!H309*0.0145)</f>
        <v>2128.4985000000001</v>
      </c>
      <c r="P72" s="13"/>
      <c r="Q72" s="13"/>
      <c r="R72" s="145"/>
      <c r="T72" s="13"/>
      <c r="U72" s="13"/>
    </row>
    <row r="73" spans="3:21" x14ac:dyDescent="0.2">
      <c r="C73" s="12"/>
      <c r="J73" s="4" t="s">
        <v>1742</v>
      </c>
      <c r="K73" s="10"/>
      <c r="M73" s="4" t="s">
        <v>1743</v>
      </c>
      <c r="N73" s="102">
        <v>15</v>
      </c>
      <c r="O73" s="102">
        <f>SUM('10 Ed E'!H311*0.0145)</f>
        <v>103.35600000000001</v>
      </c>
      <c r="P73" s="13"/>
      <c r="Q73" s="13"/>
      <c r="R73" s="145"/>
      <c r="T73" s="13"/>
      <c r="U73" s="13"/>
    </row>
    <row r="74" spans="3:21" x14ac:dyDescent="0.2">
      <c r="C74" s="12"/>
      <c r="J74" s="4" t="s">
        <v>1744</v>
      </c>
      <c r="K74" s="10"/>
      <c r="M74" s="4" t="s">
        <v>1675</v>
      </c>
      <c r="N74" s="102">
        <v>102</v>
      </c>
      <c r="O74" s="102">
        <f>SUM('10 Ed E'!H312*0.0145)</f>
        <v>94.25</v>
      </c>
      <c r="P74" s="13">
        <f>SUM(O66:O74)</f>
        <v>5106.7427499999994</v>
      </c>
      <c r="Q74" s="13">
        <f>+'50 IMRF'!O32</f>
        <v>160.53554999999997</v>
      </c>
      <c r="R74" s="145">
        <f>Q74+P74</f>
        <v>5267.278299999999</v>
      </c>
      <c r="S74" s="70" t="s">
        <v>708</v>
      </c>
      <c r="T74" s="13"/>
      <c r="U74" s="13"/>
    </row>
    <row r="75" spans="3:21" x14ac:dyDescent="0.2">
      <c r="C75" s="12"/>
      <c r="J75" s="4" t="s">
        <v>1745</v>
      </c>
      <c r="K75" s="10"/>
      <c r="M75" s="4" t="s">
        <v>1665</v>
      </c>
      <c r="N75" s="102">
        <v>0</v>
      </c>
      <c r="O75" s="102">
        <v>0</v>
      </c>
      <c r="P75" s="13"/>
      <c r="Q75" s="13"/>
      <c r="R75" s="145"/>
      <c r="T75" s="13"/>
      <c r="U75" s="13"/>
    </row>
    <row r="76" spans="3:21" x14ac:dyDescent="0.2">
      <c r="C76" s="12"/>
      <c r="J76" s="4" t="s">
        <v>1746</v>
      </c>
      <c r="K76" s="10"/>
      <c r="M76" s="4" t="s">
        <v>1747</v>
      </c>
      <c r="N76" s="102">
        <v>4829</v>
      </c>
      <c r="O76" s="102">
        <f>SUM('10 Ed E'!H360*0.0145)</f>
        <v>4606.210505</v>
      </c>
      <c r="P76" s="13">
        <f>SUM(O76:O76)</f>
        <v>4606.210505</v>
      </c>
      <c r="Q76" s="13">
        <v>0</v>
      </c>
      <c r="R76" s="145">
        <f>Q76+P76</f>
        <v>4606.210505</v>
      </c>
      <c r="S76" s="70" t="s">
        <v>775</v>
      </c>
      <c r="T76" s="13"/>
      <c r="U76" s="13"/>
    </row>
    <row r="77" spans="3:21" x14ac:dyDescent="0.2">
      <c r="C77" s="12"/>
      <c r="J77" s="4" t="s">
        <v>1748</v>
      </c>
      <c r="K77" s="10"/>
      <c r="M77" s="4" t="s">
        <v>1749</v>
      </c>
      <c r="N77" s="102">
        <v>0</v>
      </c>
      <c r="O77" s="102">
        <v>0</v>
      </c>
      <c r="P77" s="13"/>
      <c r="Q77" s="13"/>
      <c r="R77" s="145"/>
      <c r="T77" s="13"/>
      <c r="U77" s="13"/>
    </row>
    <row r="78" spans="3:21" x14ac:dyDescent="0.2">
      <c r="C78" s="12"/>
      <c r="J78" s="4" t="s">
        <v>1750</v>
      </c>
      <c r="K78" s="10"/>
      <c r="M78" s="4" t="s">
        <v>1665</v>
      </c>
      <c r="N78" s="102">
        <v>3296</v>
      </c>
      <c r="O78" s="102">
        <f>SUM(53161.74*0.062)</f>
        <v>3296.0278799999996</v>
      </c>
      <c r="P78" s="13"/>
      <c r="Q78" s="13"/>
      <c r="R78" s="145"/>
      <c r="T78" s="13"/>
      <c r="U78" s="13"/>
    </row>
    <row r="79" spans="3:21" x14ac:dyDescent="0.2">
      <c r="C79" s="12"/>
      <c r="J79" s="4" t="s">
        <v>1751</v>
      </c>
      <c r="K79" s="10"/>
      <c r="M79" s="4" t="s">
        <v>1703</v>
      </c>
      <c r="N79" s="102">
        <v>0</v>
      </c>
      <c r="O79" s="102">
        <v>0</v>
      </c>
      <c r="P79" s="13"/>
      <c r="Q79" s="13"/>
      <c r="R79" s="145"/>
      <c r="T79" s="13"/>
      <c r="U79" s="13"/>
    </row>
    <row r="80" spans="3:21" x14ac:dyDescent="0.2">
      <c r="C80" s="12"/>
      <c r="J80" s="4" t="s">
        <v>1752</v>
      </c>
      <c r="K80" s="10"/>
      <c r="M80" s="4" t="s">
        <v>1753</v>
      </c>
      <c r="N80" s="102">
        <v>0</v>
      </c>
      <c r="O80" s="102">
        <v>0</v>
      </c>
      <c r="P80" s="13"/>
      <c r="Q80" s="13"/>
      <c r="R80" s="145"/>
      <c r="T80" s="13"/>
      <c r="U80" s="13"/>
    </row>
    <row r="81" spans="3:21" x14ac:dyDescent="0.2">
      <c r="C81" s="12"/>
      <c r="J81" s="4" t="s">
        <v>1754</v>
      </c>
      <c r="K81" s="10"/>
      <c r="M81" s="4" t="s">
        <v>1755</v>
      </c>
      <c r="N81" s="102">
        <v>0</v>
      </c>
      <c r="O81" s="102">
        <v>0</v>
      </c>
      <c r="P81" s="13"/>
      <c r="Q81" s="13"/>
      <c r="R81" s="145"/>
      <c r="T81" s="13"/>
      <c r="U81" s="13"/>
    </row>
    <row r="82" spans="3:21" x14ac:dyDescent="0.2">
      <c r="C82" s="12"/>
      <c r="J82" s="4" t="s">
        <v>1756</v>
      </c>
      <c r="K82" s="10"/>
      <c r="M82" s="4" t="s">
        <v>1675</v>
      </c>
      <c r="N82" s="102">
        <v>1579</v>
      </c>
      <c r="O82" s="102">
        <f>SUM('10 Ed E'!H370*0.0145)</f>
        <v>1589.51378</v>
      </c>
      <c r="P82" s="13"/>
      <c r="Q82" s="13"/>
      <c r="R82" s="145"/>
      <c r="T82" s="13"/>
      <c r="U82" s="13"/>
    </row>
    <row r="83" spans="3:21" hidden="1" x14ac:dyDescent="0.2">
      <c r="C83" s="12"/>
      <c r="J83" s="4" t="s">
        <v>1757</v>
      </c>
      <c r="K83" s="10"/>
      <c r="M83" s="4" t="s">
        <v>1703</v>
      </c>
      <c r="N83" s="102">
        <f t="shared" ref="N83" si="1">+O83</f>
        <v>0</v>
      </c>
      <c r="O83" s="102"/>
      <c r="P83" s="13"/>
      <c r="Q83" s="13"/>
      <c r="R83" s="145"/>
      <c r="T83" s="13"/>
      <c r="U83" s="13"/>
    </row>
    <row r="84" spans="3:21" x14ac:dyDescent="0.2">
      <c r="C84" s="12"/>
      <c r="J84" s="4" t="s">
        <v>1758</v>
      </c>
      <c r="K84" s="10"/>
      <c r="M84" s="4" t="s">
        <v>1759</v>
      </c>
      <c r="N84" s="102">
        <v>0</v>
      </c>
      <c r="O84" s="102">
        <v>0</v>
      </c>
      <c r="P84" s="13">
        <f>SUM(O77:O84)</f>
        <v>4885.5416599999999</v>
      </c>
      <c r="Q84" s="13">
        <f>'50 IMRF'!$O$34</f>
        <v>5953.9012499999999</v>
      </c>
      <c r="R84" s="145">
        <f>Q84+P84</f>
        <v>10839.44291</v>
      </c>
      <c r="S84" s="70" t="s">
        <v>790</v>
      </c>
      <c r="T84" s="13"/>
      <c r="U84" s="13"/>
    </row>
    <row r="85" spans="3:21" x14ac:dyDescent="0.2">
      <c r="C85" s="12"/>
      <c r="J85" s="4" t="s">
        <v>1760</v>
      </c>
      <c r="K85" s="10"/>
      <c r="M85" s="4" t="s">
        <v>1761</v>
      </c>
      <c r="N85" s="102">
        <v>0</v>
      </c>
      <c r="O85" s="102">
        <v>0</v>
      </c>
      <c r="P85" s="13"/>
      <c r="Q85" s="13"/>
      <c r="R85" s="145"/>
      <c r="T85" s="13"/>
      <c r="U85" s="13"/>
    </row>
    <row r="86" spans="3:21" x14ac:dyDescent="0.2">
      <c r="C86" s="12"/>
      <c r="J86" s="4" t="s">
        <v>1762</v>
      </c>
      <c r="K86" s="10"/>
      <c r="M86" s="4" t="s">
        <v>1665</v>
      </c>
      <c r="N86" s="102">
        <v>0</v>
      </c>
      <c r="O86" s="102">
        <f>SUM(39.45*26)</f>
        <v>1025.7</v>
      </c>
      <c r="P86" s="13"/>
      <c r="Q86" s="13"/>
      <c r="R86" s="145"/>
      <c r="T86" s="13"/>
      <c r="U86" s="13"/>
    </row>
    <row r="87" spans="3:21" x14ac:dyDescent="0.2">
      <c r="C87" s="12"/>
      <c r="J87" s="4" t="s">
        <v>1763</v>
      </c>
      <c r="K87" s="10"/>
      <c r="M87" s="4" t="s">
        <v>1675</v>
      </c>
      <c r="N87" s="102">
        <v>1027</v>
      </c>
      <c r="O87" s="102">
        <f>SUM('10 Ed E'!H388*0.0145)</f>
        <v>1027.0060000000001</v>
      </c>
      <c r="P87" s="13">
        <f>+O87+O86</f>
        <v>2052.7060000000001</v>
      </c>
      <c r="Q87" s="13">
        <v>0</v>
      </c>
      <c r="R87" s="145">
        <f>Q87+P87</f>
        <v>2052.7060000000001</v>
      </c>
      <c r="S87" s="70" t="s">
        <v>819</v>
      </c>
      <c r="T87" s="13"/>
      <c r="U87" s="13"/>
    </row>
    <row r="88" spans="3:21" x14ac:dyDescent="0.2">
      <c r="C88" s="12"/>
      <c r="J88" s="4" t="s">
        <v>1764</v>
      </c>
      <c r="K88" s="10"/>
      <c r="M88" s="4" t="s">
        <v>1765</v>
      </c>
      <c r="N88" s="102">
        <v>0</v>
      </c>
      <c r="O88" s="102">
        <v>0</v>
      </c>
      <c r="P88" s="13"/>
      <c r="Q88" s="13"/>
      <c r="R88" s="145"/>
      <c r="T88" s="13"/>
      <c r="U88" s="13"/>
    </row>
    <row r="89" spans="3:21" x14ac:dyDescent="0.2">
      <c r="C89" s="12"/>
      <c r="J89" s="4" t="s">
        <v>1766</v>
      </c>
      <c r="K89" s="10"/>
      <c r="M89" s="4" t="s">
        <v>1675</v>
      </c>
      <c r="N89" s="102">
        <v>4556</v>
      </c>
      <c r="O89" s="102">
        <f>SUM('10 Ed E'!H399*0.0145)</f>
        <v>4556.1464999999998</v>
      </c>
      <c r="P89" s="13">
        <f>+O89</f>
        <v>4556.1464999999998</v>
      </c>
      <c r="Q89" s="13">
        <v>0</v>
      </c>
      <c r="R89" s="145">
        <f>Q89+P89</f>
        <v>4556.1464999999998</v>
      </c>
      <c r="S89" s="70" t="s">
        <v>836</v>
      </c>
      <c r="T89" s="13"/>
      <c r="U89" s="13"/>
    </row>
    <row r="90" spans="3:21" x14ac:dyDescent="0.2">
      <c r="C90" s="12"/>
      <c r="J90" s="4" t="s">
        <v>1767</v>
      </c>
      <c r="K90" s="10"/>
      <c r="M90" s="4" t="s">
        <v>1665</v>
      </c>
      <c r="N90" s="102">
        <v>0</v>
      </c>
      <c r="O90" s="102">
        <v>76.94</v>
      </c>
      <c r="P90" s="13"/>
      <c r="Q90" s="13"/>
      <c r="R90" s="145"/>
      <c r="T90" s="13"/>
      <c r="U90" s="13"/>
    </row>
    <row r="91" spans="3:21" x14ac:dyDescent="0.2">
      <c r="C91" s="12"/>
      <c r="J91" s="4" t="s">
        <v>1768</v>
      </c>
      <c r="K91" s="10"/>
      <c r="M91" s="4" t="s">
        <v>1769</v>
      </c>
      <c r="N91" s="102">
        <v>1332</v>
      </c>
      <c r="O91" s="102">
        <f>SUM('10 Ed E'!H417*0.0145)</f>
        <v>1115.4072800000001</v>
      </c>
      <c r="P91" s="13"/>
      <c r="Q91" s="13"/>
      <c r="R91" s="145"/>
      <c r="T91" s="13"/>
      <c r="U91" s="13"/>
    </row>
    <row r="92" spans="3:21" x14ac:dyDescent="0.2">
      <c r="C92" s="12"/>
      <c r="J92" s="4" t="s">
        <v>1770</v>
      </c>
      <c r="K92" s="10"/>
      <c r="M92" s="4" t="s">
        <v>1675</v>
      </c>
      <c r="N92" s="102">
        <v>73</v>
      </c>
      <c r="O92" s="102">
        <f>SUM('10 Ed E'!H418*0.0145)</f>
        <v>72.5</v>
      </c>
      <c r="P92" s="13"/>
      <c r="Q92" s="13"/>
      <c r="R92" s="145"/>
      <c r="T92" s="13"/>
      <c r="U92" s="13"/>
    </row>
    <row r="93" spans="3:21" x14ac:dyDescent="0.2">
      <c r="C93" s="12"/>
      <c r="J93" s="4" t="s">
        <v>1771</v>
      </c>
      <c r="K93" s="10"/>
      <c r="M93" s="4" t="s">
        <v>1675</v>
      </c>
      <c r="N93" s="102">
        <v>0</v>
      </c>
      <c r="O93" s="102">
        <v>0</v>
      </c>
      <c r="P93" s="13">
        <f>SUM(O90:O94)</f>
        <v>1264.8472800000002</v>
      </c>
      <c r="Q93" s="13">
        <f>+'50 IMRF'!O35</f>
        <v>124.63</v>
      </c>
      <c r="R93" s="145">
        <f>Q93+P93</f>
        <v>1389.4772800000001</v>
      </c>
      <c r="S93" s="70" t="s">
        <v>869</v>
      </c>
      <c r="T93" s="13"/>
      <c r="U93" s="13"/>
    </row>
    <row r="94" spans="3:21" x14ac:dyDescent="0.2">
      <c r="C94" s="12"/>
      <c r="J94" s="4" t="s">
        <v>1772</v>
      </c>
      <c r="K94" s="10"/>
      <c r="M94" s="4" t="s">
        <v>1773</v>
      </c>
      <c r="N94" s="102">
        <v>0</v>
      </c>
      <c r="O94" s="102">
        <v>0</v>
      </c>
      <c r="P94" s="13"/>
      <c r="Q94" s="13">
        <v>0</v>
      </c>
      <c r="R94" s="145"/>
      <c r="T94" s="13"/>
      <c r="U94" s="13"/>
    </row>
    <row r="95" spans="3:21" x14ac:dyDescent="0.2">
      <c r="C95" s="12"/>
      <c r="J95" s="4" t="s">
        <v>1774</v>
      </c>
      <c r="K95" s="10"/>
      <c r="M95" s="4" t="s">
        <v>1775</v>
      </c>
      <c r="N95" s="102">
        <v>8075</v>
      </c>
      <c r="O95" s="102">
        <f>SUM('10 Ed E'!H452*0.062)</f>
        <v>9101.7537600000014</v>
      </c>
      <c r="P95" s="13"/>
      <c r="Q95" s="13"/>
      <c r="R95" s="145"/>
      <c r="T95" s="13"/>
      <c r="U95" s="13"/>
    </row>
    <row r="96" spans="3:21" x14ac:dyDescent="0.2">
      <c r="C96" s="12"/>
      <c r="J96" s="4" t="s">
        <v>1776</v>
      </c>
      <c r="K96" s="10"/>
      <c r="M96" s="4" t="s">
        <v>1777</v>
      </c>
      <c r="N96" s="102">
        <v>5315</v>
      </c>
      <c r="O96" s="102">
        <f>SUM('10 Ed E'!H453*0.062)</f>
        <v>5315.3220000000001</v>
      </c>
      <c r="P96" s="13"/>
      <c r="Q96" s="13"/>
      <c r="R96" s="145"/>
      <c r="T96" s="13"/>
      <c r="U96" s="13"/>
    </row>
    <row r="97" spans="3:21" x14ac:dyDescent="0.2">
      <c r="C97" s="12"/>
      <c r="J97" s="4" t="s">
        <v>1778</v>
      </c>
      <c r="K97" s="10"/>
      <c r="M97" s="4" t="s">
        <v>1779</v>
      </c>
      <c r="N97" s="102">
        <v>1888</v>
      </c>
      <c r="O97" s="102">
        <f>SUM('10 Ed E'!H452*0.0145)</f>
        <v>2128.6359600000001</v>
      </c>
      <c r="P97" s="13"/>
      <c r="Q97" s="13"/>
      <c r="R97" s="145"/>
      <c r="T97" s="13"/>
      <c r="U97" s="13"/>
    </row>
    <row r="98" spans="3:21" x14ac:dyDescent="0.2">
      <c r="C98" s="12"/>
      <c r="J98" s="4" t="s">
        <v>1780</v>
      </c>
      <c r="K98" s="10"/>
      <c r="M98" s="4" t="s">
        <v>1781</v>
      </c>
      <c r="N98" s="102">
        <v>1243</v>
      </c>
      <c r="O98" s="102">
        <f>SUM('10 Ed E'!H453*0.0145)</f>
        <v>1243.0995</v>
      </c>
      <c r="P98" s="13">
        <f>SUM(O95:O98)</f>
        <v>17788.811220000003</v>
      </c>
      <c r="Q98" s="13">
        <f>+'50 IMRF'!O37</f>
        <v>28392.337908000001</v>
      </c>
      <c r="R98" s="145">
        <f>+P98+Q98</f>
        <v>46181.149128000005</v>
      </c>
      <c r="S98" s="70" t="s">
        <v>910</v>
      </c>
      <c r="T98" s="13"/>
      <c r="U98" s="13"/>
    </row>
    <row r="99" spans="3:21" x14ac:dyDescent="0.2">
      <c r="C99" s="12"/>
      <c r="J99" s="4" t="s">
        <v>1782</v>
      </c>
      <c r="K99" s="10"/>
      <c r="M99" s="4" t="s">
        <v>1665</v>
      </c>
      <c r="N99" s="102">
        <v>60</v>
      </c>
      <c r="O99" s="102">
        <f>SUM('10 Ed E'!H520*0.062)</f>
        <v>71.92</v>
      </c>
      <c r="P99" s="13"/>
      <c r="Q99" s="13"/>
      <c r="R99" s="145"/>
      <c r="T99" s="13"/>
      <c r="U99" s="13"/>
    </row>
    <row r="100" spans="3:21" x14ac:dyDescent="0.2">
      <c r="C100" s="12"/>
      <c r="J100" s="4" t="s">
        <v>1783</v>
      </c>
      <c r="K100" s="10"/>
      <c r="M100" s="4" t="s">
        <v>1675</v>
      </c>
      <c r="N100" s="102">
        <v>14</v>
      </c>
      <c r="O100" s="102">
        <f>SUM('10 Ed E'!H520*0.0145)</f>
        <v>16.82</v>
      </c>
      <c r="P100" s="13">
        <f>SUM(O99+O100)</f>
        <v>88.740000000000009</v>
      </c>
      <c r="Q100" s="13">
        <f>+'50 IMRF'!O39</f>
        <v>141.636</v>
      </c>
      <c r="R100" s="145">
        <f>Q100+P100</f>
        <v>230.376</v>
      </c>
      <c r="S100" s="70" t="s">
        <v>1626</v>
      </c>
      <c r="T100" s="13"/>
      <c r="U100" s="13"/>
    </row>
    <row r="101" spans="3:21" x14ac:dyDescent="0.2">
      <c r="C101" s="12"/>
      <c r="J101" s="4" t="s">
        <v>1784</v>
      </c>
      <c r="K101" s="10"/>
      <c r="M101" s="4" t="s">
        <v>1785</v>
      </c>
      <c r="N101" s="102">
        <v>0</v>
      </c>
      <c r="O101" s="102">
        <v>0</v>
      </c>
      <c r="P101" s="13"/>
      <c r="Q101" s="13"/>
      <c r="R101" s="145"/>
      <c r="T101" s="13"/>
      <c r="U101" s="13"/>
    </row>
    <row r="102" spans="3:21" x14ac:dyDescent="0.2">
      <c r="C102" s="12"/>
      <c r="J102" s="4" t="s">
        <v>1786</v>
      </c>
      <c r="K102" s="10"/>
      <c r="M102" s="4" t="s">
        <v>1665</v>
      </c>
      <c r="N102" s="102">
        <v>3078</v>
      </c>
      <c r="O102" s="102">
        <f>SUM('10 Ed E'!H532*0.062)</f>
        <v>3078.0520000000001</v>
      </c>
      <c r="P102" s="13"/>
      <c r="Q102" s="13"/>
      <c r="R102" s="145"/>
      <c r="T102" s="13"/>
      <c r="U102" s="13"/>
    </row>
    <row r="103" spans="3:21" x14ac:dyDescent="0.2">
      <c r="C103" s="12"/>
      <c r="J103" s="4" t="s">
        <v>1787</v>
      </c>
      <c r="K103" s="10"/>
      <c r="M103" s="4" t="s">
        <v>1788</v>
      </c>
      <c r="N103" s="102">
        <v>0</v>
      </c>
      <c r="O103" s="102">
        <v>0</v>
      </c>
      <c r="P103" s="13"/>
      <c r="Q103" s="13"/>
      <c r="R103" s="145"/>
      <c r="T103" s="13"/>
      <c r="U103" s="13"/>
    </row>
    <row r="104" spans="3:21" x14ac:dyDescent="0.2">
      <c r="C104" s="12"/>
      <c r="J104" s="4" t="s">
        <v>1789</v>
      </c>
      <c r="K104" s="10"/>
      <c r="M104" s="4" t="s">
        <v>1675</v>
      </c>
      <c r="N104" s="102">
        <v>2289</v>
      </c>
      <c r="O104" s="102">
        <f>SUM('10 Ed E'!H531*0.0145)</f>
        <v>2288.8250000000003</v>
      </c>
      <c r="P104" s="13"/>
      <c r="Q104" s="13"/>
      <c r="R104" s="145"/>
      <c r="T104" s="13"/>
      <c r="U104" s="13"/>
    </row>
    <row r="105" spans="3:21" x14ac:dyDescent="0.2">
      <c r="C105" s="12"/>
      <c r="J105" s="4" t="s">
        <v>1790</v>
      </c>
      <c r="K105" s="10"/>
      <c r="M105" s="4" t="s">
        <v>1675</v>
      </c>
      <c r="N105" s="102">
        <v>720</v>
      </c>
      <c r="O105" s="102">
        <f>SUM('10 Ed E'!H532*0.0145)</f>
        <v>719.86700000000008</v>
      </c>
      <c r="P105" s="13">
        <f>SUM(O101:O105)</f>
        <v>6086.7440000000006</v>
      </c>
      <c r="Q105" s="13">
        <f>+'50 IMRF'!O40</f>
        <v>6061.7766000000001</v>
      </c>
      <c r="R105" s="145">
        <f>Q105+P105</f>
        <v>12148.5206</v>
      </c>
      <c r="S105" s="70" t="s">
        <v>1054</v>
      </c>
      <c r="T105" s="13"/>
      <c r="U105" s="13"/>
    </row>
    <row r="106" spans="3:21" x14ac:dyDescent="0.2">
      <c r="C106" s="12"/>
      <c r="D106" s="6">
        <v>51</v>
      </c>
      <c r="E106" s="6" t="s">
        <v>11</v>
      </c>
      <c r="F106" s="6">
        <v>2210</v>
      </c>
      <c r="G106" s="6" t="s">
        <v>11</v>
      </c>
      <c r="H106" s="6">
        <v>213</v>
      </c>
      <c r="J106" s="4" t="s">
        <v>1791</v>
      </c>
      <c r="K106" s="10"/>
      <c r="M106" s="4" t="s">
        <v>1792</v>
      </c>
      <c r="N106" s="102">
        <v>0</v>
      </c>
      <c r="O106" s="102">
        <v>0</v>
      </c>
      <c r="P106" s="13"/>
      <c r="Q106" s="13"/>
      <c r="R106" s="145"/>
      <c r="T106" s="13"/>
      <c r="U106" s="13"/>
    </row>
    <row r="107" spans="3:21" x14ac:dyDescent="0.2">
      <c r="C107" s="12"/>
      <c r="D107" s="6">
        <v>51</v>
      </c>
      <c r="E107" s="6" t="s">
        <v>11</v>
      </c>
      <c r="F107" s="6">
        <v>2210</v>
      </c>
      <c r="G107" s="6" t="s">
        <v>11</v>
      </c>
      <c r="H107" s="6">
        <v>214</v>
      </c>
      <c r="J107" s="4" t="s">
        <v>1793</v>
      </c>
      <c r="K107" s="10"/>
      <c r="M107" s="4" t="s">
        <v>1665</v>
      </c>
      <c r="N107" s="102">
        <v>0</v>
      </c>
      <c r="O107" s="102">
        <v>0</v>
      </c>
      <c r="P107" s="13"/>
      <c r="Q107" s="13"/>
      <c r="R107" s="145"/>
      <c r="T107" s="13"/>
      <c r="U107" s="13"/>
    </row>
    <row r="108" spans="3:21" x14ac:dyDescent="0.2">
      <c r="C108" s="12"/>
      <c r="D108" s="6">
        <v>51</v>
      </c>
      <c r="E108" s="6" t="s">
        <v>11</v>
      </c>
      <c r="F108" s="6">
        <v>2212</v>
      </c>
      <c r="G108" s="6" t="s">
        <v>11</v>
      </c>
      <c r="H108" s="6">
        <v>213</v>
      </c>
      <c r="J108" s="4" t="s">
        <v>1794</v>
      </c>
      <c r="K108" s="10"/>
      <c r="M108" s="4" t="s">
        <v>1665</v>
      </c>
      <c r="N108" s="102">
        <v>529</v>
      </c>
      <c r="O108" s="102">
        <f>SUM('10 Ed E'!H160*0.062)</f>
        <v>529.48</v>
      </c>
      <c r="P108" s="13"/>
      <c r="Q108" s="13"/>
      <c r="R108" s="145"/>
      <c r="T108" s="13"/>
      <c r="U108" s="13"/>
    </row>
    <row r="109" spans="3:21" x14ac:dyDescent="0.2">
      <c r="C109" s="12"/>
      <c r="J109" s="4" t="s">
        <v>1795</v>
      </c>
      <c r="K109" s="10"/>
      <c r="M109" s="4" t="s">
        <v>1700</v>
      </c>
      <c r="N109" s="102">
        <v>2936</v>
      </c>
      <c r="O109" s="102">
        <f>SUM('10 Ed E'!H198*0.062)</f>
        <v>2935.6379999999999</v>
      </c>
      <c r="P109" s="13"/>
      <c r="Q109" s="13"/>
      <c r="R109" s="145"/>
      <c r="T109" s="13"/>
      <c r="U109" s="13"/>
    </row>
    <row r="110" spans="3:21" x14ac:dyDescent="0.2">
      <c r="C110" s="12"/>
      <c r="D110" s="6">
        <v>51</v>
      </c>
      <c r="E110" s="6" t="s">
        <v>11</v>
      </c>
      <c r="F110" s="6">
        <v>2212</v>
      </c>
      <c r="G110" s="6" t="s">
        <v>11</v>
      </c>
      <c r="H110" s="6">
        <v>214</v>
      </c>
      <c r="J110" s="4" t="s">
        <v>1796</v>
      </c>
      <c r="K110" s="10"/>
      <c r="M110" s="4" t="s">
        <v>1797</v>
      </c>
      <c r="N110" s="102">
        <v>0</v>
      </c>
      <c r="O110" s="102">
        <v>0</v>
      </c>
      <c r="P110" s="13"/>
      <c r="Q110" s="13"/>
      <c r="R110" s="145"/>
      <c r="T110" s="13"/>
      <c r="U110" s="13"/>
    </row>
    <row r="111" spans="3:21" x14ac:dyDescent="0.2">
      <c r="C111" s="12"/>
      <c r="D111" s="6">
        <v>51</v>
      </c>
      <c r="E111" s="6" t="s">
        <v>11</v>
      </c>
      <c r="F111" s="6">
        <v>2221</v>
      </c>
      <c r="G111" s="6" t="s">
        <v>11</v>
      </c>
      <c r="H111" s="6">
        <v>213</v>
      </c>
      <c r="J111" s="4" t="s">
        <v>1798</v>
      </c>
      <c r="K111" s="10"/>
      <c r="M111" s="4" t="s">
        <v>1675</v>
      </c>
      <c r="N111" s="102">
        <v>1742</v>
      </c>
      <c r="O111" s="102">
        <f>SUM('10 Ed E'!H557*0.0145)</f>
        <v>1742.1170000000002</v>
      </c>
      <c r="P111" s="13"/>
      <c r="Q111" s="13"/>
      <c r="R111" s="145"/>
      <c r="T111" s="13"/>
      <c r="U111" s="13"/>
    </row>
    <row r="112" spans="3:21" x14ac:dyDescent="0.2">
      <c r="C112" s="12"/>
      <c r="D112" s="6">
        <v>51</v>
      </c>
      <c r="E112" s="6" t="s">
        <v>11</v>
      </c>
      <c r="F112" s="6">
        <v>2221</v>
      </c>
      <c r="G112" s="6" t="s">
        <v>11</v>
      </c>
      <c r="H112" s="6">
        <v>214</v>
      </c>
      <c r="J112" s="4" t="s">
        <v>1799</v>
      </c>
      <c r="K112" s="10"/>
      <c r="M112" s="4" t="s">
        <v>1675</v>
      </c>
      <c r="N112" s="102">
        <v>0</v>
      </c>
      <c r="O112" s="102">
        <v>0</v>
      </c>
      <c r="P112" s="13"/>
      <c r="Q112" s="13"/>
      <c r="R112" s="145"/>
      <c r="T112" s="13"/>
      <c r="U112" s="13"/>
    </row>
    <row r="113" spans="3:21" x14ac:dyDescent="0.2">
      <c r="C113" s="12"/>
      <c r="D113" s="6">
        <v>51</v>
      </c>
      <c r="E113" s="6" t="s">
        <v>11</v>
      </c>
      <c r="F113" s="6">
        <v>2225</v>
      </c>
      <c r="G113" s="6" t="s">
        <v>11</v>
      </c>
      <c r="H113" s="6">
        <v>213</v>
      </c>
      <c r="J113" s="4" t="s">
        <v>1800</v>
      </c>
      <c r="K113" s="10"/>
      <c r="M113" s="4" t="s">
        <v>1801</v>
      </c>
      <c r="N113" s="102">
        <v>124</v>
      </c>
      <c r="O113" s="102">
        <f>SUM('10 Ed E'!H160*0.0145)</f>
        <v>123.83000000000001</v>
      </c>
      <c r="P113" s="13"/>
      <c r="Q113" s="13"/>
      <c r="R113" s="145"/>
      <c r="T113" s="13"/>
      <c r="U113" s="13"/>
    </row>
    <row r="114" spans="3:21" x14ac:dyDescent="0.2">
      <c r="C114" s="12"/>
      <c r="D114" s="6">
        <v>51</v>
      </c>
      <c r="E114" s="6" t="s">
        <v>11</v>
      </c>
      <c r="F114" s="6">
        <v>2225</v>
      </c>
      <c r="G114" s="6" t="s">
        <v>11</v>
      </c>
      <c r="H114" s="6">
        <v>214</v>
      </c>
      <c r="J114" s="4" t="s">
        <v>1802</v>
      </c>
      <c r="K114" s="10"/>
      <c r="M114" s="4" t="s">
        <v>1723</v>
      </c>
      <c r="N114" s="102">
        <v>0</v>
      </c>
      <c r="O114" s="102">
        <v>0</v>
      </c>
      <c r="P114" s="13">
        <f>SUM(O106:O115)</f>
        <v>6017.6255000000001</v>
      </c>
      <c r="Q114" s="13">
        <f>'50 IMRF'!$O$42</f>
        <v>6824.0468999999994</v>
      </c>
      <c r="R114" s="145">
        <f>Q114+P114</f>
        <v>12841.672399999999</v>
      </c>
      <c r="S114" s="70" t="s">
        <v>1096</v>
      </c>
      <c r="T114" s="13"/>
      <c r="U114" s="13"/>
    </row>
    <row r="115" spans="3:21" x14ac:dyDescent="0.2">
      <c r="C115" s="12"/>
      <c r="J115" s="4" t="s">
        <v>1803</v>
      </c>
      <c r="K115" s="10"/>
      <c r="M115" s="4" t="s">
        <v>1804</v>
      </c>
      <c r="N115" s="102">
        <v>687</v>
      </c>
      <c r="O115" s="102">
        <f>SUM('10 Ed E'!H198*0.0145)</f>
        <v>686.56050000000005</v>
      </c>
      <c r="P115" s="13"/>
      <c r="Q115" s="13"/>
      <c r="R115" s="145"/>
      <c r="T115" s="13"/>
      <c r="U115" s="13"/>
    </row>
    <row r="116" spans="3:21" x14ac:dyDescent="0.2">
      <c r="C116" s="12"/>
      <c r="J116" s="4" t="s">
        <v>1805</v>
      </c>
      <c r="K116" s="10"/>
      <c r="M116" s="4" t="s">
        <v>1806</v>
      </c>
      <c r="N116" s="102">
        <v>310</v>
      </c>
      <c r="O116" s="102">
        <f>SUM('10 Ed E'!H577*0.062)</f>
        <v>13.02</v>
      </c>
      <c r="P116" s="13"/>
      <c r="Q116" s="13"/>
      <c r="R116" s="145"/>
      <c r="T116" s="13"/>
      <c r="U116" s="13"/>
    </row>
    <row r="117" spans="3:21" x14ac:dyDescent="0.2">
      <c r="C117" s="12"/>
      <c r="J117" s="4" t="s">
        <v>1807</v>
      </c>
      <c r="K117" s="10"/>
      <c r="M117" s="4" t="s">
        <v>1808</v>
      </c>
      <c r="N117" s="102">
        <v>73</v>
      </c>
      <c r="O117" s="102">
        <f>SUM('10 Ed E'!H577*0.0145)</f>
        <v>3.0450000000000004</v>
      </c>
      <c r="P117" s="13">
        <f>SUM(O116+O117)</f>
        <v>16.065000000000001</v>
      </c>
      <c r="Q117" s="13">
        <v>0</v>
      </c>
      <c r="R117" s="145">
        <f>+P117+Q117</f>
        <v>16.065000000000001</v>
      </c>
      <c r="S117" s="70" t="s">
        <v>1809</v>
      </c>
      <c r="T117" s="13"/>
      <c r="U117" s="13"/>
    </row>
    <row r="118" spans="3:21" x14ac:dyDescent="0.2">
      <c r="C118" s="12"/>
      <c r="J118" s="4" t="s">
        <v>1810</v>
      </c>
      <c r="K118" s="10"/>
      <c r="M118" s="4" t="s">
        <v>1811</v>
      </c>
      <c r="N118" s="102">
        <v>0</v>
      </c>
      <c r="O118" s="102">
        <v>0</v>
      </c>
      <c r="P118" s="13"/>
      <c r="Q118" s="13"/>
      <c r="R118" s="145"/>
      <c r="T118" s="13"/>
      <c r="U118" s="13"/>
    </row>
    <row r="119" spans="3:21" x14ac:dyDescent="0.2">
      <c r="C119" s="12"/>
      <c r="J119" s="4" t="s">
        <v>1812</v>
      </c>
      <c r="K119" s="10"/>
      <c r="M119" s="4" t="s">
        <v>1813</v>
      </c>
      <c r="N119" s="102">
        <v>1607</v>
      </c>
      <c r="O119" s="102">
        <f>SUM('10 Ed E'!H583*0.0145)</f>
        <v>1607.1510000000001</v>
      </c>
      <c r="P119" s="13">
        <f>+O119</f>
        <v>1607.1510000000001</v>
      </c>
      <c r="Q119" s="13"/>
      <c r="R119" s="145">
        <f>+P119+Q119</f>
        <v>1607.1510000000001</v>
      </c>
      <c r="S119" s="70" t="s">
        <v>2044</v>
      </c>
      <c r="T119" s="13"/>
      <c r="U119" s="13"/>
    </row>
    <row r="120" spans="3:21" x14ac:dyDescent="0.2">
      <c r="C120" s="12"/>
      <c r="D120" s="6">
        <v>51</v>
      </c>
      <c r="E120" s="6" t="s">
        <v>11</v>
      </c>
      <c r="F120" s="6">
        <v>2230</v>
      </c>
      <c r="G120" s="6" t="s">
        <v>11</v>
      </c>
      <c r="H120" s="6">
        <v>213</v>
      </c>
      <c r="J120" s="4" t="s">
        <v>1814</v>
      </c>
      <c r="K120" s="10"/>
      <c r="M120" s="4" t="s">
        <v>1815</v>
      </c>
      <c r="N120" s="102">
        <v>0</v>
      </c>
      <c r="O120" s="102">
        <v>0</v>
      </c>
      <c r="P120" s="13"/>
      <c r="Q120" s="13"/>
      <c r="R120" s="145"/>
      <c r="T120" s="13"/>
      <c r="U120" s="13"/>
    </row>
    <row r="121" spans="3:21" x14ac:dyDescent="0.2">
      <c r="C121" s="12"/>
      <c r="D121" s="6">
        <v>51</v>
      </c>
      <c r="E121" s="6" t="s">
        <v>11</v>
      </c>
      <c r="F121" s="6">
        <v>2230</v>
      </c>
      <c r="G121" s="6" t="s">
        <v>11</v>
      </c>
      <c r="H121" s="6">
        <v>214</v>
      </c>
      <c r="J121" s="4" t="s">
        <v>1816</v>
      </c>
      <c r="K121" s="10"/>
      <c r="M121" s="4" t="s">
        <v>1665</v>
      </c>
      <c r="N121" s="102">
        <v>7739</v>
      </c>
      <c r="O121" s="102">
        <f>SUM('10 Ed E'!H595*0.062)</f>
        <v>7738.902</v>
      </c>
      <c r="P121" s="13"/>
      <c r="Q121" s="13"/>
      <c r="R121" s="145"/>
      <c r="T121" s="13"/>
      <c r="U121" s="13"/>
    </row>
    <row r="122" spans="3:21" x14ac:dyDescent="0.2">
      <c r="C122" s="12"/>
      <c r="D122" s="6">
        <v>51</v>
      </c>
      <c r="E122" s="6" t="s">
        <v>11</v>
      </c>
      <c r="F122" s="6">
        <v>2310</v>
      </c>
      <c r="G122" s="6" t="s">
        <v>11</v>
      </c>
      <c r="H122" s="6">
        <v>213</v>
      </c>
      <c r="J122" s="4" t="s">
        <v>1817</v>
      </c>
      <c r="K122" s="10"/>
      <c r="M122" s="4" t="s">
        <v>1818</v>
      </c>
      <c r="N122" s="102">
        <v>0</v>
      </c>
      <c r="O122" s="102">
        <v>0</v>
      </c>
      <c r="P122" s="13"/>
      <c r="Q122" s="13"/>
      <c r="R122" s="145"/>
      <c r="T122" s="13"/>
      <c r="U122" s="13"/>
    </row>
    <row r="123" spans="3:21" x14ac:dyDescent="0.2">
      <c r="C123" s="12"/>
      <c r="D123" s="6">
        <v>51</v>
      </c>
      <c r="E123" s="6" t="s">
        <v>11</v>
      </c>
      <c r="F123" s="6">
        <v>2310</v>
      </c>
      <c r="G123" s="6" t="s">
        <v>11</v>
      </c>
      <c r="H123" s="6">
        <v>214</v>
      </c>
      <c r="J123" s="4" t="s">
        <v>1819</v>
      </c>
      <c r="K123" s="10"/>
      <c r="M123" s="4" t="s">
        <v>1675</v>
      </c>
      <c r="N123" s="102">
        <v>6442</v>
      </c>
      <c r="O123" s="102">
        <f>SUM('10 Ed E'!H594*0.0145)</f>
        <v>6441.6105000000007</v>
      </c>
      <c r="P123" s="13"/>
      <c r="Q123" s="13"/>
      <c r="R123" s="145"/>
      <c r="T123" s="13"/>
      <c r="U123" s="13"/>
    </row>
    <row r="124" spans="3:21" x14ac:dyDescent="0.2">
      <c r="C124" s="12"/>
      <c r="D124" s="6">
        <v>51</v>
      </c>
      <c r="E124" s="6" t="s">
        <v>11</v>
      </c>
      <c r="F124" s="6">
        <v>2320</v>
      </c>
      <c r="G124" s="6" t="s">
        <v>11</v>
      </c>
      <c r="H124" s="6">
        <v>213</v>
      </c>
      <c r="J124" s="4" t="s">
        <v>1820</v>
      </c>
      <c r="K124" s="10"/>
      <c r="M124" s="4" t="s">
        <v>1675</v>
      </c>
      <c r="N124" s="102">
        <v>1810</v>
      </c>
      <c r="O124" s="102">
        <f>SUM('10 Ed E'!H595*0.0145)</f>
        <v>1809.9045000000001</v>
      </c>
      <c r="P124" s="13">
        <f>SUM(O120:O124)</f>
        <v>15990.417000000001</v>
      </c>
      <c r="Q124" s="13">
        <f>+'50 IMRF'!O44</f>
        <v>15240.6441</v>
      </c>
      <c r="R124" s="145">
        <f>Q124+P124</f>
        <v>31231.061099999999</v>
      </c>
      <c r="S124" s="70" t="s">
        <v>1146</v>
      </c>
      <c r="T124" s="13"/>
      <c r="U124" s="13"/>
    </row>
    <row r="125" spans="3:21" x14ac:dyDescent="0.2">
      <c r="C125" s="12"/>
      <c r="J125" s="4" t="s">
        <v>1821</v>
      </c>
      <c r="K125" s="10"/>
      <c r="M125" s="4" t="s">
        <v>1822</v>
      </c>
      <c r="N125" s="102">
        <v>5234</v>
      </c>
      <c r="O125" s="102">
        <f>SUM('10 Ed E'!H610*0.062)</f>
        <v>5234.3500000000004</v>
      </c>
      <c r="P125" s="13"/>
      <c r="Q125" s="13"/>
      <c r="R125" s="145"/>
      <c r="T125" s="13"/>
      <c r="U125" s="13"/>
    </row>
    <row r="126" spans="3:21" x14ac:dyDescent="0.2">
      <c r="C126" s="12"/>
      <c r="J126" s="4" t="s">
        <v>1823</v>
      </c>
      <c r="K126" s="10"/>
      <c r="M126" s="4" t="s">
        <v>1824</v>
      </c>
      <c r="N126" s="102">
        <v>1867</v>
      </c>
      <c r="O126" s="102">
        <f>SUM('10 Ed E'!H609*0.0145)</f>
        <v>1867.4115000000002</v>
      </c>
      <c r="P126" s="13"/>
      <c r="Q126" s="13"/>
      <c r="R126" s="145"/>
      <c r="T126" s="13"/>
      <c r="U126" s="13"/>
    </row>
    <row r="127" spans="3:21" x14ac:dyDescent="0.2">
      <c r="C127" s="12"/>
      <c r="J127" s="4" t="s">
        <v>1825</v>
      </c>
      <c r="K127" s="10"/>
      <c r="M127" s="4" t="s">
        <v>1824</v>
      </c>
      <c r="N127" s="102">
        <v>1224</v>
      </c>
      <c r="O127" s="102">
        <f>SUM('10 Ed E'!H610*0.0145)</f>
        <v>1224.1625000000001</v>
      </c>
      <c r="P127" s="13">
        <f>SUM(O125:O127)</f>
        <v>8325.9240000000009</v>
      </c>
      <c r="Q127" s="13">
        <f>+'50 IMRF'!O45</f>
        <v>10308.2925</v>
      </c>
      <c r="R127" s="145">
        <f>+P127+Q127</f>
        <v>18634.216500000002</v>
      </c>
      <c r="S127" s="70" t="s">
        <v>1178</v>
      </c>
      <c r="T127" s="13"/>
      <c r="U127" s="13"/>
    </row>
    <row r="128" spans="3:21" x14ac:dyDescent="0.2">
      <c r="C128" s="12"/>
      <c r="J128" s="4" t="s">
        <v>1826</v>
      </c>
      <c r="K128" s="10"/>
      <c r="M128" s="4" t="s">
        <v>1827</v>
      </c>
      <c r="N128" s="102">
        <v>2427</v>
      </c>
      <c r="O128" s="102">
        <f>SUM('10 Ed E'!H611*0.062)</f>
        <v>2427.1759999999999</v>
      </c>
      <c r="P128" s="13"/>
      <c r="Q128" s="13"/>
      <c r="R128" s="145"/>
      <c r="T128" s="13"/>
      <c r="U128" s="13"/>
    </row>
    <row r="129" spans="3:21" x14ac:dyDescent="0.2">
      <c r="C129" s="12"/>
      <c r="J129" s="4" t="s">
        <v>1828</v>
      </c>
      <c r="K129" s="10"/>
      <c r="M129" s="4" t="s">
        <v>1829</v>
      </c>
      <c r="N129" s="102">
        <v>568</v>
      </c>
      <c r="O129" s="102">
        <f>SUM('10 Ed E'!H611*0.0145)</f>
        <v>567.64600000000007</v>
      </c>
      <c r="P129" s="13">
        <f>SUM(O128:O129)</f>
        <v>2994.8220000000001</v>
      </c>
      <c r="Q129" s="13">
        <f>+'50 IMRF'!O46</f>
        <v>4779.9708000000001</v>
      </c>
      <c r="R129" s="145">
        <f>+P129+Q129</f>
        <v>7774.7928000000002</v>
      </c>
      <c r="S129" s="70" t="s">
        <v>1181</v>
      </c>
      <c r="T129" s="13"/>
      <c r="U129" s="13"/>
    </row>
    <row r="130" spans="3:21" x14ac:dyDescent="0.2">
      <c r="C130" s="12"/>
      <c r="D130" s="6">
        <v>51</v>
      </c>
      <c r="E130" s="6" t="s">
        <v>11</v>
      </c>
      <c r="F130" s="6">
        <v>2320</v>
      </c>
      <c r="G130" s="6" t="s">
        <v>11</v>
      </c>
      <c r="H130" s="6">
        <v>214</v>
      </c>
      <c r="J130" s="4" t="s">
        <v>1830</v>
      </c>
      <c r="K130" s="10"/>
      <c r="M130" s="4" t="s">
        <v>1831</v>
      </c>
      <c r="N130" s="102">
        <v>0</v>
      </c>
      <c r="O130" s="102">
        <v>0</v>
      </c>
      <c r="P130" s="13"/>
      <c r="Q130" s="13"/>
      <c r="R130" s="145"/>
      <c r="T130" s="13"/>
      <c r="U130" s="13"/>
    </row>
    <row r="131" spans="3:21" x14ac:dyDescent="0.2">
      <c r="C131" s="12"/>
      <c r="D131" s="6">
        <v>51</v>
      </c>
      <c r="E131" s="6" t="s">
        <v>11</v>
      </c>
      <c r="F131" s="6">
        <v>2330</v>
      </c>
      <c r="G131" s="6" t="s">
        <v>11</v>
      </c>
      <c r="H131" s="6">
        <v>213</v>
      </c>
      <c r="J131" s="4" t="s">
        <v>1832</v>
      </c>
      <c r="K131" s="10"/>
      <c r="M131" s="4" t="s">
        <v>1665</v>
      </c>
      <c r="N131" s="102">
        <v>0</v>
      </c>
      <c r="O131" s="102">
        <v>0</v>
      </c>
      <c r="P131" s="13"/>
      <c r="Q131" s="13"/>
      <c r="R131" s="145"/>
      <c r="T131" s="13"/>
      <c r="U131" s="13"/>
    </row>
    <row r="132" spans="3:21" x14ac:dyDescent="0.2">
      <c r="C132" s="12"/>
      <c r="D132" s="6">
        <v>51</v>
      </c>
      <c r="E132" s="6" t="s">
        <v>11</v>
      </c>
      <c r="F132" s="6">
        <v>2330</v>
      </c>
      <c r="G132" s="6" t="s">
        <v>11</v>
      </c>
      <c r="H132" s="6">
        <v>214</v>
      </c>
      <c r="J132" s="4" t="s">
        <v>1833</v>
      </c>
      <c r="K132" s="10"/>
      <c r="M132" s="4" t="s">
        <v>1665</v>
      </c>
      <c r="N132" s="102">
        <v>0</v>
      </c>
      <c r="O132" s="102">
        <v>0</v>
      </c>
      <c r="P132" s="13"/>
      <c r="Q132" s="13"/>
      <c r="R132" s="145"/>
      <c r="T132" s="13"/>
      <c r="U132" s="13"/>
    </row>
    <row r="133" spans="3:21" x14ac:dyDescent="0.2">
      <c r="C133" s="12"/>
      <c r="D133" s="6">
        <v>51</v>
      </c>
      <c r="E133" s="6" t="s">
        <v>11</v>
      </c>
      <c r="F133" s="6">
        <v>2410</v>
      </c>
      <c r="G133" s="6" t="s">
        <v>11</v>
      </c>
      <c r="H133" s="6">
        <v>213</v>
      </c>
      <c r="J133" s="4" t="s">
        <v>1834</v>
      </c>
      <c r="K133" s="10"/>
      <c r="M133" s="4" t="s">
        <v>1665</v>
      </c>
      <c r="N133" s="102">
        <v>5548</v>
      </c>
      <c r="O133" s="102">
        <f>SUM('20 O&amp;M'!N26*0.062)</f>
        <v>5548.3180000000002</v>
      </c>
      <c r="P133" s="13"/>
      <c r="Q133" s="13"/>
      <c r="R133" s="145"/>
      <c r="T133" s="13"/>
      <c r="U133" s="13"/>
    </row>
    <row r="134" spans="3:21" x14ac:dyDescent="0.2">
      <c r="C134" s="12"/>
      <c r="D134" s="6">
        <v>51</v>
      </c>
      <c r="E134" s="6" t="s">
        <v>11</v>
      </c>
      <c r="F134" s="6">
        <v>2410</v>
      </c>
      <c r="G134" s="6" t="s">
        <v>11</v>
      </c>
      <c r="H134" s="6">
        <v>214</v>
      </c>
      <c r="J134" s="4" t="s">
        <v>1835</v>
      </c>
      <c r="K134" s="10"/>
      <c r="M134" s="4" t="s">
        <v>1665</v>
      </c>
      <c r="N134" s="102">
        <v>35078</v>
      </c>
      <c r="O134" s="102">
        <f>SUM('20 O&amp;M'!N27*0.062)</f>
        <v>36367.860800000002</v>
      </c>
      <c r="P134" s="13"/>
      <c r="Q134" s="13"/>
      <c r="R134" s="145"/>
      <c r="T134" s="13"/>
      <c r="U134" s="13"/>
    </row>
    <row r="135" spans="3:21" x14ac:dyDescent="0.2">
      <c r="C135" s="12"/>
      <c r="D135" s="6">
        <v>51</v>
      </c>
      <c r="E135" s="6" t="s">
        <v>11</v>
      </c>
      <c r="F135" s="6">
        <v>2541</v>
      </c>
      <c r="G135" s="6" t="s">
        <v>11</v>
      </c>
      <c r="H135" s="6">
        <v>213</v>
      </c>
      <c r="J135" s="4" t="s">
        <v>1836</v>
      </c>
      <c r="K135" s="10"/>
      <c r="M135" s="4" t="s">
        <v>1837</v>
      </c>
      <c r="N135" s="102">
        <v>0</v>
      </c>
      <c r="O135" s="102">
        <v>0</v>
      </c>
      <c r="P135" s="13"/>
      <c r="Q135" s="13"/>
      <c r="R135" s="145"/>
      <c r="T135" s="13"/>
      <c r="U135" s="13"/>
    </row>
    <row r="136" spans="3:21" x14ac:dyDescent="0.2">
      <c r="C136" s="12"/>
      <c r="D136" s="6">
        <v>51</v>
      </c>
      <c r="E136" s="6" t="s">
        <v>11</v>
      </c>
      <c r="F136" s="6">
        <v>2541</v>
      </c>
      <c r="G136" s="6" t="s">
        <v>11</v>
      </c>
      <c r="H136" s="6">
        <v>214</v>
      </c>
      <c r="J136" s="4" t="s">
        <v>1838</v>
      </c>
      <c r="K136" s="10"/>
      <c r="M136" s="4" t="s">
        <v>1675</v>
      </c>
      <c r="N136" s="102">
        <v>0</v>
      </c>
      <c r="O136" s="102">
        <v>0</v>
      </c>
      <c r="P136" s="13"/>
      <c r="Q136" s="13"/>
      <c r="R136" s="145"/>
      <c r="T136" s="13"/>
      <c r="U136" s="13"/>
    </row>
    <row r="137" spans="3:21" x14ac:dyDescent="0.2">
      <c r="C137" s="12"/>
      <c r="D137" s="6">
        <v>51</v>
      </c>
      <c r="E137" s="6" t="s">
        <v>11</v>
      </c>
      <c r="F137" s="6">
        <v>2542</v>
      </c>
      <c r="G137" s="6" t="s">
        <v>11</v>
      </c>
      <c r="H137" s="6">
        <v>213</v>
      </c>
      <c r="J137" s="4" t="s">
        <v>1839</v>
      </c>
      <c r="K137" s="10"/>
      <c r="M137" s="4" t="s">
        <v>1675</v>
      </c>
      <c r="N137" s="102">
        <v>0</v>
      </c>
      <c r="O137" s="102">
        <v>0</v>
      </c>
      <c r="P137" s="13"/>
      <c r="Q137" s="13"/>
      <c r="R137" s="145"/>
      <c r="T137" s="13"/>
      <c r="U137" s="13"/>
    </row>
    <row r="138" spans="3:21" x14ac:dyDescent="0.2">
      <c r="C138" s="12"/>
      <c r="D138" s="6">
        <v>51</v>
      </c>
      <c r="E138" s="6" t="s">
        <v>11</v>
      </c>
      <c r="F138" s="6">
        <v>2542</v>
      </c>
      <c r="G138" s="6" t="s">
        <v>11</v>
      </c>
      <c r="H138" s="6">
        <v>214</v>
      </c>
      <c r="J138" s="4" t="s">
        <v>1840</v>
      </c>
      <c r="K138" s="10"/>
      <c r="M138" s="4" t="s">
        <v>1675</v>
      </c>
      <c r="N138" s="102">
        <v>1298</v>
      </c>
      <c r="O138" s="102">
        <f>SUM('20 O&amp;M'!N26*0.0145)</f>
        <v>1297.5905</v>
      </c>
      <c r="P138" s="13"/>
      <c r="Q138" s="13"/>
      <c r="R138" s="145"/>
      <c r="T138" s="13"/>
      <c r="U138" s="13"/>
    </row>
    <row r="139" spans="3:21" x14ac:dyDescent="0.2">
      <c r="C139" s="12"/>
      <c r="D139" s="6">
        <v>51</v>
      </c>
      <c r="E139" s="6" t="s">
        <v>11</v>
      </c>
      <c r="F139" s="6">
        <v>2551</v>
      </c>
      <c r="G139" s="6" t="s">
        <v>11</v>
      </c>
      <c r="H139" s="6">
        <v>213</v>
      </c>
      <c r="J139" s="4" t="s">
        <v>1841</v>
      </c>
      <c r="K139" s="10"/>
      <c r="M139" s="4" t="s">
        <v>1675</v>
      </c>
      <c r="N139" s="102">
        <v>8204</v>
      </c>
      <c r="O139" s="102">
        <f>SUM('20 O&amp;M'!N27*0.0145)</f>
        <v>8505.3868000000002</v>
      </c>
      <c r="P139" s="13">
        <f>SUM(O130:O139)</f>
        <v>51719.1561</v>
      </c>
      <c r="Q139" s="13">
        <f>'50 IMRF'!$O$50</f>
        <v>82547.829540000006</v>
      </c>
      <c r="R139" s="145">
        <f>Q139+P139</f>
        <v>134266.98564</v>
      </c>
      <c r="S139" s="70" t="s">
        <v>1219</v>
      </c>
      <c r="T139" s="13"/>
      <c r="U139" s="13"/>
    </row>
    <row r="140" spans="3:21" x14ac:dyDescent="0.2">
      <c r="C140" s="12"/>
      <c r="D140" s="6">
        <v>51</v>
      </c>
      <c r="E140" s="6" t="s">
        <v>11</v>
      </c>
      <c r="F140" s="6">
        <v>2551</v>
      </c>
      <c r="G140" s="6" t="s">
        <v>11</v>
      </c>
      <c r="H140" s="6">
        <v>214</v>
      </c>
      <c r="J140" s="4" t="s">
        <v>1842</v>
      </c>
      <c r="K140" s="10"/>
      <c r="M140" s="4" t="s">
        <v>1843</v>
      </c>
      <c r="N140" s="102">
        <v>0</v>
      </c>
      <c r="O140" s="102">
        <v>0</v>
      </c>
      <c r="P140" s="13"/>
      <c r="Q140" s="13"/>
      <c r="R140" s="145"/>
      <c r="T140" s="13"/>
      <c r="U140" s="13"/>
    </row>
    <row r="141" spans="3:21" x14ac:dyDescent="0.2">
      <c r="C141" s="12"/>
      <c r="J141" s="4" t="s">
        <v>1844</v>
      </c>
      <c r="K141" s="10"/>
      <c r="M141" s="4" t="s">
        <v>1665</v>
      </c>
      <c r="N141" s="102">
        <v>0</v>
      </c>
      <c r="O141" s="102">
        <v>0</v>
      </c>
      <c r="P141" s="13"/>
      <c r="Q141" s="13"/>
      <c r="R141" s="145"/>
      <c r="T141" s="13"/>
      <c r="U141" s="13"/>
    </row>
    <row r="142" spans="3:21" x14ac:dyDescent="0.2">
      <c r="C142" s="12"/>
      <c r="D142" s="6">
        <v>51</v>
      </c>
      <c r="E142" s="6" t="s">
        <v>11</v>
      </c>
      <c r="F142" s="6">
        <v>2552</v>
      </c>
      <c r="G142" s="6" t="s">
        <v>11</v>
      </c>
      <c r="H142" s="6">
        <v>213</v>
      </c>
      <c r="J142" s="4" t="s">
        <v>1845</v>
      </c>
      <c r="K142" s="10"/>
      <c r="M142" s="4" t="s">
        <v>1665</v>
      </c>
      <c r="N142" s="102">
        <v>0</v>
      </c>
      <c r="O142" s="102">
        <v>0</v>
      </c>
      <c r="P142" s="13"/>
      <c r="Q142" s="13"/>
      <c r="R142" s="145"/>
      <c r="T142" s="13"/>
      <c r="U142" s="13"/>
    </row>
    <row r="143" spans="3:21" x14ac:dyDescent="0.2">
      <c r="C143" s="12"/>
      <c r="D143" s="6">
        <v>51</v>
      </c>
      <c r="E143" s="6" t="s">
        <v>11</v>
      </c>
      <c r="F143" s="6">
        <v>2552</v>
      </c>
      <c r="G143" s="6" t="s">
        <v>11</v>
      </c>
      <c r="H143" s="6">
        <v>214</v>
      </c>
      <c r="J143" s="4" t="s">
        <v>1846</v>
      </c>
      <c r="K143" s="10"/>
      <c r="M143" s="4" t="s">
        <v>1665</v>
      </c>
      <c r="N143" s="102">
        <v>1964</v>
      </c>
      <c r="O143" s="102">
        <f>SUM('40 Trans'!O28*0.062)</f>
        <v>4257.3540000000003</v>
      </c>
      <c r="P143" s="13"/>
      <c r="Q143" s="13"/>
      <c r="R143" s="145"/>
      <c r="T143" s="13"/>
      <c r="U143" s="13"/>
    </row>
    <row r="144" spans="3:21" x14ac:dyDescent="0.2">
      <c r="C144" s="12"/>
      <c r="D144" s="6">
        <v>51</v>
      </c>
      <c r="E144" s="6" t="s">
        <v>11</v>
      </c>
      <c r="F144" s="6">
        <v>2554</v>
      </c>
      <c r="G144" s="6" t="s">
        <v>11</v>
      </c>
      <c r="H144" s="6">
        <v>213</v>
      </c>
      <c r="J144" s="4" t="s">
        <v>1847</v>
      </c>
      <c r="K144" s="10"/>
      <c r="M144" s="4" t="s">
        <v>1665</v>
      </c>
      <c r="N144" s="102">
        <v>3470</v>
      </c>
      <c r="O144" s="102">
        <f>SUM('40 Trans'!O29*0.062)</f>
        <v>3591.846</v>
      </c>
      <c r="P144" s="13"/>
      <c r="Q144" s="13"/>
      <c r="R144" s="145"/>
      <c r="T144" s="13"/>
      <c r="U144" s="13"/>
    </row>
    <row r="145" spans="3:21" x14ac:dyDescent="0.2">
      <c r="C145" s="12"/>
      <c r="D145" s="6">
        <v>51</v>
      </c>
      <c r="E145" s="6" t="s">
        <v>11</v>
      </c>
      <c r="F145" s="6">
        <v>2554</v>
      </c>
      <c r="G145" s="6" t="s">
        <v>11</v>
      </c>
      <c r="H145" s="6">
        <v>214</v>
      </c>
      <c r="J145" s="4" t="s">
        <v>1848</v>
      </c>
      <c r="K145" s="10"/>
      <c r="M145" s="4" t="s">
        <v>1665</v>
      </c>
      <c r="N145" s="102">
        <v>18755</v>
      </c>
      <c r="O145" s="102">
        <f>SUM('40 Trans'!O30*0.062)</f>
        <v>18755.061999999998</v>
      </c>
      <c r="P145" s="13"/>
      <c r="Q145" s="13"/>
      <c r="R145" s="145"/>
      <c r="T145" s="13"/>
      <c r="U145" s="13"/>
    </row>
    <row r="146" spans="3:21" x14ac:dyDescent="0.2">
      <c r="C146" s="12"/>
      <c r="J146" s="4" t="s">
        <v>1849</v>
      </c>
      <c r="K146" s="10"/>
      <c r="M146" s="4" t="s">
        <v>1665</v>
      </c>
      <c r="N146" s="102">
        <v>2790</v>
      </c>
      <c r="O146" s="102">
        <f>SUM('40 Trans'!O31*0.062)</f>
        <v>1867.1076799999998</v>
      </c>
      <c r="P146" s="13"/>
      <c r="Q146" s="13"/>
      <c r="R146" s="145"/>
      <c r="T146" s="13"/>
      <c r="U146" s="13"/>
    </row>
    <row r="147" spans="3:21" x14ac:dyDescent="0.2">
      <c r="C147" s="12"/>
      <c r="J147" s="4" t="s">
        <v>1850</v>
      </c>
      <c r="K147" s="10"/>
      <c r="M147" s="4" t="s">
        <v>1851</v>
      </c>
      <c r="N147" s="102">
        <v>0</v>
      </c>
      <c r="O147" s="102">
        <v>0</v>
      </c>
      <c r="P147" s="13"/>
      <c r="Q147" s="13"/>
      <c r="R147" s="145"/>
      <c r="T147" s="13"/>
      <c r="U147" s="13"/>
    </row>
    <row r="148" spans="3:21" x14ac:dyDescent="0.2">
      <c r="C148" s="12"/>
      <c r="J148" s="4" t="s">
        <v>1852</v>
      </c>
      <c r="K148" s="10"/>
      <c r="M148" s="4" t="s">
        <v>1675</v>
      </c>
      <c r="N148" s="102">
        <v>0</v>
      </c>
      <c r="O148" s="102">
        <v>0</v>
      </c>
      <c r="P148" s="13"/>
      <c r="Q148" s="13"/>
      <c r="R148" s="145"/>
      <c r="T148" s="13"/>
      <c r="U148" s="13"/>
    </row>
    <row r="149" spans="3:21" x14ac:dyDescent="0.2">
      <c r="C149" s="12"/>
      <c r="J149" s="4" t="s">
        <v>1853</v>
      </c>
      <c r="K149" s="10"/>
      <c r="M149" s="4" t="s">
        <v>1675</v>
      </c>
      <c r="N149" s="102">
        <v>0</v>
      </c>
      <c r="O149" s="102">
        <v>0</v>
      </c>
      <c r="P149" s="13"/>
      <c r="Q149" s="13"/>
      <c r="R149" s="145"/>
      <c r="T149" s="13"/>
      <c r="U149" s="13"/>
    </row>
    <row r="150" spans="3:21" x14ac:dyDescent="0.2">
      <c r="C150" s="12"/>
      <c r="J150" s="4" t="s">
        <v>1854</v>
      </c>
      <c r="K150" s="10"/>
      <c r="M150" s="4" t="s">
        <v>1675</v>
      </c>
      <c r="N150" s="102">
        <v>459</v>
      </c>
      <c r="O150" s="102">
        <f>SUM('40 Trans'!O28*0.0145)</f>
        <v>995.67150000000004</v>
      </c>
      <c r="P150" s="13"/>
      <c r="Q150" s="13"/>
      <c r="R150" s="145"/>
      <c r="T150" s="13"/>
      <c r="U150" s="13"/>
    </row>
    <row r="151" spans="3:21" x14ac:dyDescent="0.2">
      <c r="C151" s="12"/>
      <c r="J151" s="4" t="s">
        <v>1855</v>
      </c>
      <c r="K151" s="10"/>
      <c r="M151" s="4" t="s">
        <v>1675</v>
      </c>
      <c r="N151" s="102">
        <v>811</v>
      </c>
      <c r="O151" s="102">
        <f>SUM('40 Trans'!O29*0.0145)</f>
        <v>840.02850000000001</v>
      </c>
      <c r="P151" s="13"/>
      <c r="Q151" s="13"/>
      <c r="R151" s="145"/>
      <c r="T151" s="13"/>
      <c r="U151" s="13"/>
    </row>
    <row r="152" spans="3:21" x14ac:dyDescent="0.2">
      <c r="C152" s="12"/>
      <c r="J152" s="4" t="s">
        <v>1856</v>
      </c>
      <c r="K152" s="10"/>
      <c r="M152" s="4" t="s">
        <v>1675</v>
      </c>
      <c r="N152" s="102">
        <v>4386</v>
      </c>
      <c r="O152" s="102">
        <f>SUM('40 Trans'!O30*0.0145)</f>
        <v>4386.2645000000002</v>
      </c>
      <c r="P152" s="13"/>
      <c r="Q152" s="13"/>
      <c r="R152" s="145"/>
      <c r="T152" s="13"/>
      <c r="U152" s="13"/>
    </row>
    <row r="153" spans="3:21" x14ac:dyDescent="0.2">
      <c r="C153" s="12"/>
      <c r="J153" s="4" t="s">
        <v>1857</v>
      </c>
      <c r="K153" s="10"/>
      <c r="M153" s="4" t="s">
        <v>1675</v>
      </c>
      <c r="N153" s="102">
        <v>653</v>
      </c>
      <c r="O153" s="102">
        <f>SUM('40 Trans'!O31*0.0145)</f>
        <v>436.66228000000001</v>
      </c>
      <c r="P153" s="13">
        <f>SUM(O140:O153)</f>
        <v>35129.996459999995</v>
      </c>
      <c r="Q153" s="13">
        <f>'50 IMRF'!$O$56</f>
        <v>56070.229643999999</v>
      </c>
      <c r="R153" s="145">
        <f>Q153+P153</f>
        <v>91200.226104000001</v>
      </c>
      <c r="S153" s="70" t="s">
        <v>1523</v>
      </c>
      <c r="T153" s="13"/>
      <c r="U153" s="13"/>
    </row>
    <row r="154" spans="3:21" x14ac:dyDescent="0.2">
      <c r="C154" s="12"/>
      <c r="J154" s="4" t="s">
        <v>1858</v>
      </c>
      <c r="K154" s="10"/>
      <c r="M154" s="4" t="s">
        <v>1675</v>
      </c>
      <c r="N154" s="102">
        <v>0</v>
      </c>
      <c r="O154" s="102">
        <v>0</v>
      </c>
      <c r="P154" s="13">
        <f>+O154</f>
        <v>0</v>
      </c>
      <c r="Q154" s="13"/>
      <c r="R154" s="145">
        <f>Q154+P154</f>
        <v>0</v>
      </c>
      <c r="S154" s="70" t="s">
        <v>1264</v>
      </c>
      <c r="T154" s="13"/>
      <c r="U154" s="13"/>
    </row>
    <row r="155" spans="3:21" x14ac:dyDescent="0.2">
      <c r="C155" s="12"/>
      <c r="J155" s="4" t="s">
        <v>1859</v>
      </c>
      <c r="K155" s="10"/>
      <c r="M155" s="4" t="s">
        <v>1860</v>
      </c>
      <c r="N155" s="102">
        <v>3410</v>
      </c>
      <c r="O155" s="102">
        <f>SUM('10 Ed E'!H676*0.062)</f>
        <v>3410</v>
      </c>
      <c r="P155" s="13"/>
      <c r="Q155" s="13"/>
      <c r="R155" s="145"/>
      <c r="T155" s="13"/>
      <c r="U155" s="13"/>
    </row>
    <row r="156" spans="3:21" x14ac:dyDescent="0.2">
      <c r="C156" s="12"/>
      <c r="J156" s="4" t="s">
        <v>1861</v>
      </c>
      <c r="K156" s="10"/>
      <c r="M156" s="4" t="s">
        <v>1862</v>
      </c>
      <c r="N156" s="102">
        <v>798</v>
      </c>
      <c r="O156" s="102">
        <f>SUM('10 Ed E'!H676*0.0145)</f>
        <v>797.5</v>
      </c>
      <c r="P156" s="13">
        <f>SUM(O155+O156)</f>
        <v>4207.5</v>
      </c>
      <c r="Q156" s="13">
        <f>+'50 IMRF'!O57</f>
        <v>6424</v>
      </c>
      <c r="R156" s="145">
        <f>SUM(P156+Q156)</f>
        <v>10631.5</v>
      </c>
      <c r="S156" s="70" t="s">
        <v>1647</v>
      </c>
      <c r="T156" s="13"/>
      <c r="U156" s="13"/>
    </row>
    <row r="157" spans="3:21" x14ac:dyDescent="0.2">
      <c r="C157" s="12"/>
      <c r="J157" s="4" t="s">
        <v>1863</v>
      </c>
      <c r="K157" s="10"/>
      <c r="M157" s="4" t="s">
        <v>1864</v>
      </c>
      <c r="N157" s="102">
        <v>0</v>
      </c>
      <c r="O157" s="102">
        <v>0</v>
      </c>
      <c r="P157" s="13"/>
      <c r="Q157" s="13"/>
      <c r="R157" s="145"/>
      <c r="T157" s="13"/>
      <c r="U157" s="13"/>
    </row>
    <row r="158" spans="3:21" x14ac:dyDescent="0.2">
      <c r="C158" s="12"/>
      <c r="J158" s="4" t="s">
        <v>1865</v>
      </c>
      <c r="K158" s="10"/>
      <c r="M158" s="4" t="s">
        <v>1665</v>
      </c>
      <c r="N158" s="102">
        <v>3683</v>
      </c>
      <c r="O158" s="102">
        <f>SUM('10 Ed E'!H683*0.062)</f>
        <v>3683.11</v>
      </c>
      <c r="P158" s="13"/>
      <c r="Q158" s="13"/>
      <c r="R158" s="145"/>
      <c r="T158" s="13"/>
      <c r="U158" s="13"/>
    </row>
    <row r="159" spans="3:21" x14ac:dyDescent="0.2">
      <c r="C159" s="12"/>
      <c r="J159" s="4" t="s">
        <v>2055</v>
      </c>
      <c r="K159" s="10"/>
      <c r="M159" s="4" t="s">
        <v>1665</v>
      </c>
      <c r="N159" s="102">
        <v>0</v>
      </c>
      <c r="O159" s="102">
        <f>SUM('10 Ed E'!H167*0.062)</f>
        <v>395.80799999999999</v>
      </c>
      <c r="P159" s="13"/>
      <c r="Q159" s="13"/>
      <c r="R159" s="145"/>
      <c r="T159" s="13"/>
      <c r="U159" s="13"/>
    </row>
    <row r="160" spans="3:21" x14ac:dyDescent="0.2">
      <c r="C160" s="12"/>
      <c r="J160" s="4" t="s">
        <v>1866</v>
      </c>
      <c r="K160" s="10"/>
      <c r="M160" s="4" t="s">
        <v>1867</v>
      </c>
      <c r="N160" s="102">
        <v>0</v>
      </c>
      <c r="O160" s="102">
        <v>0</v>
      </c>
      <c r="P160" s="13"/>
      <c r="Q160" s="13"/>
      <c r="R160" s="145"/>
      <c r="T160" s="13"/>
      <c r="U160" s="13"/>
    </row>
    <row r="161" spans="3:21" x14ac:dyDescent="0.2">
      <c r="C161" s="12"/>
      <c r="J161" s="4" t="s">
        <v>1868</v>
      </c>
      <c r="K161" s="10"/>
      <c r="M161" s="4" t="s">
        <v>1675</v>
      </c>
      <c r="N161" s="102">
        <v>861</v>
      </c>
      <c r="O161" s="102">
        <f>SUM('10 Ed E'!H683*0.0145)</f>
        <v>861.37250000000006</v>
      </c>
      <c r="P161" s="13"/>
      <c r="Q161" s="13"/>
      <c r="R161" s="145"/>
      <c r="T161" s="13"/>
      <c r="U161" s="13"/>
    </row>
    <row r="162" spans="3:21" x14ac:dyDescent="0.2">
      <c r="C162" s="12"/>
      <c r="J162" s="4" t="s">
        <v>2056</v>
      </c>
      <c r="K162" s="10"/>
      <c r="M162" s="4" t="s">
        <v>1675</v>
      </c>
      <c r="N162" s="102">
        <v>0</v>
      </c>
      <c r="O162" s="102">
        <f>SUM('10 Ed E'!H167*0.0145)</f>
        <v>92.567999999999998</v>
      </c>
      <c r="P162" s="13"/>
      <c r="Q162" s="13"/>
      <c r="R162" s="145"/>
      <c r="T162" s="13"/>
      <c r="U162" s="13"/>
    </row>
    <row r="163" spans="3:21" x14ac:dyDescent="0.2">
      <c r="C163" s="12"/>
      <c r="J163" s="4" t="s">
        <v>1869</v>
      </c>
      <c r="K163" s="10"/>
      <c r="M163" s="4" t="s">
        <v>1870</v>
      </c>
      <c r="N163" s="102">
        <v>0</v>
      </c>
      <c r="O163" s="102">
        <v>0</v>
      </c>
      <c r="P163" s="13">
        <f>SUM(O157:O163)</f>
        <v>5032.8585000000003</v>
      </c>
      <c r="Q163" s="13"/>
      <c r="R163" s="145">
        <f>+P163</f>
        <v>5032.8585000000003</v>
      </c>
      <c r="S163" s="70" t="s">
        <v>1283</v>
      </c>
      <c r="T163" s="13"/>
      <c r="U163" s="13"/>
    </row>
    <row r="164" spans="3:21" x14ac:dyDescent="0.2">
      <c r="C164" s="12"/>
      <c r="D164" s="6">
        <v>51</v>
      </c>
      <c r="E164" s="6" t="s">
        <v>11</v>
      </c>
      <c r="F164" s="6">
        <v>2561</v>
      </c>
      <c r="G164" s="6" t="s">
        <v>11</v>
      </c>
      <c r="H164" s="6">
        <v>213</v>
      </c>
      <c r="J164" s="4" t="s">
        <v>1871</v>
      </c>
      <c r="K164" s="10"/>
      <c r="M164" s="4" t="s">
        <v>1665</v>
      </c>
      <c r="N164" s="102">
        <v>3100</v>
      </c>
      <c r="O164" s="102">
        <f>SUM('10 Ed E'!H691*0.062)</f>
        <v>2480</v>
      </c>
      <c r="P164" s="13"/>
      <c r="Q164" s="13"/>
      <c r="R164" s="145"/>
      <c r="T164" s="13"/>
      <c r="U164" s="13"/>
    </row>
    <row r="165" spans="3:21" x14ac:dyDescent="0.2">
      <c r="C165" s="12"/>
      <c r="D165" s="6">
        <v>51</v>
      </c>
      <c r="E165" s="6" t="s">
        <v>11</v>
      </c>
      <c r="F165" s="6">
        <v>2561</v>
      </c>
      <c r="G165" s="6" t="s">
        <v>11</v>
      </c>
      <c r="H165" s="6">
        <v>214</v>
      </c>
      <c r="J165" s="4" t="s">
        <v>1872</v>
      </c>
      <c r="K165" s="10"/>
      <c r="M165" s="4" t="s">
        <v>1675</v>
      </c>
      <c r="N165" s="103">
        <v>725</v>
      </c>
      <c r="O165" s="103">
        <f>SUM('10 Ed E'!H691*0.0145)</f>
        <v>580</v>
      </c>
      <c r="P165" s="72">
        <f>SUM(O164+O165)</f>
        <v>3060</v>
      </c>
      <c r="Q165" s="72">
        <f>'50 IMRF'!$O$60</f>
        <v>12916.8369</v>
      </c>
      <c r="R165" s="180">
        <f>Q165+P165</f>
        <v>15976.8369</v>
      </c>
      <c r="S165" s="70" t="s">
        <v>1873</v>
      </c>
      <c r="T165" s="13"/>
      <c r="U165" s="13"/>
    </row>
    <row r="166" spans="3:21" x14ac:dyDescent="0.2">
      <c r="C166" s="12"/>
      <c r="J166" s="10"/>
      <c r="K166" s="10"/>
      <c r="M166" s="5" t="s">
        <v>1453</v>
      </c>
      <c r="N166" s="47">
        <f t="shared" ref="N166:Q166" si="2">SUM(N12:N165)</f>
        <v>307297</v>
      </c>
      <c r="O166" s="47">
        <f t="shared" si="2"/>
        <v>303521.39171500015</v>
      </c>
      <c r="P166" s="14">
        <f t="shared" si="2"/>
        <v>303521.39171499992</v>
      </c>
      <c r="Q166" s="14">
        <f t="shared" si="2"/>
        <v>303997.18448599998</v>
      </c>
      <c r="R166" s="145">
        <f>Q166+P166</f>
        <v>607518.5762009999</v>
      </c>
      <c r="T166" s="15"/>
      <c r="U166" s="15"/>
    </row>
    <row r="167" spans="3:21" x14ac:dyDescent="0.2">
      <c r="C167" s="12"/>
      <c r="J167" s="10"/>
      <c r="K167" s="10"/>
      <c r="M167" s="5"/>
      <c r="N167" s="8"/>
      <c r="O167" s="8"/>
    </row>
    <row r="168" spans="3:21" x14ac:dyDescent="0.2">
      <c r="C168" s="12"/>
      <c r="J168" s="10"/>
      <c r="K168" s="10"/>
      <c r="M168" s="5" t="s">
        <v>1312</v>
      </c>
      <c r="N168" s="8">
        <v>115824.58</v>
      </c>
      <c r="O168" s="8">
        <f>+N168</f>
        <v>115824.58</v>
      </c>
    </row>
    <row r="169" spans="3:21" x14ac:dyDescent="0.2">
      <c r="C169" s="12"/>
      <c r="J169" s="10"/>
      <c r="K169" s="10"/>
      <c r="M169" s="5" t="s">
        <v>1313</v>
      </c>
      <c r="N169" s="8">
        <f>N9</f>
        <v>303568</v>
      </c>
      <c r="O169" s="8">
        <f>O9</f>
        <v>301776.19</v>
      </c>
    </row>
    <row r="170" spans="3:21" x14ac:dyDescent="0.2">
      <c r="C170" s="12"/>
      <c r="J170" s="10"/>
      <c r="K170" s="10"/>
      <c r="M170" s="5" t="s">
        <v>1314</v>
      </c>
      <c r="N170" s="75">
        <f>N166</f>
        <v>307297</v>
      </c>
      <c r="O170" s="75">
        <f>O166</f>
        <v>303521.39171500015</v>
      </c>
      <c r="P170" s="8">
        <f>SUM(O169-O170)</f>
        <v>-1745.2017150001484</v>
      </c>
      <c r="R170" s="144">
        <f>+'50 IMRF'!O65+'51 FICA'!P170:P170</f>
        <v>-43579.706201000139</v>
      </c>
    </row>
    <row r="171" spans="3:21" ht="15" x14ac:dyDescent="0.25">
      <c r="C171" s="12"/>
      <c r="J171" s="10"/>
      <c r="K171" s="10"/>
      <c r="M171" s="5" t="s">
        <v>1315</v>
      </c>
      <c r="N171" s="166">
        <f>+(N169+N168)-N170</f>
        <v>112095.58000000002</v>
      </c>
      <c r="O171" s="238">
        <f>+(O169+O168)-O170</f>
        <v>114079.37828499987</v>
      </c>
    </row>
  </sheetData>
  <phoneticPr fontId="6" type="noConversion"/>
  <printOptions horizontalCentered="1" gridLines="1"/>
  <pageMargins left="0" right="0" top="0.625" bottom="0.375" header="0" footer="0.1"/>
  <pageSetup scale="61" fitToHeight="2" orientation="portrait" verticalDpi="300" r:id="rId1"/>
  <headerFooter alignWithMargins="0">
    <oddHeader>&amp;C&amp;"Arial,Bold"ARBOR PARK SCHOOL DISTRICT 145
2019 FISCAL YEAR BUDGET
July 1, 2018 Through June 30, 2019</oddHeader>
    <oddFooter>&amp;L&amp;8&amp;D &amp;T&amp;R&amp;Z&amp;F</oddFooter>
  </headerFooter>
  <rowBreaks count="2" manualBreakCount="2">
    <brk id="10" min="2" max="21" man="1"/>
    <brk id="87" min="2" max="2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indexed="13"/>
    <pageSetUpPr fitToPage="1"/>
  </sheetPr>
  <dimension ref="A1:AG22"/>
  <sheetViews>
    <sheetView topLeftCell="C1" zoomScale="130" zoomScaleNormal="130" workbookViewId="0">
      <selection activeCell="C1" sqref="C1"/>
    </sheetView>
  </sheetViews>
  <sheetFormatPr defaultColWidth="9.140625" defaultRowHeight="12.75" x14ac:dyDescent="0.2"/>
  <cols>
    <col min="1" max="2" width="3.28515625" style="6" hidden="1" customWidth="1"/>
    <col min="3" max="3" width="4.140625" style="6" bestFit="1" customWidth="1"/>
    <col min="4" max="4" width="3" style="6" hidden="1" customWidth="1"/>
    <col min="5" max="5" width="1.5703125" style="6" hidden="1" customWidth="1"/>
    <col min="6" max="6" width="6.28515625" style="6" hidden="1" customWidth="1"/>
    <col min="7" max="7" width="1.5703125" style="6" hidden="1" customWidth="1"/>
    <col min="8" max="8" width="5.140625" style="6" hidden="1" customWidth="1"/>
    <col min="9" max="9" width="1.5703125" style="6" hidden="1" customWidth="1"/>
    <col min="10" max="10" width="24.42578125" style="21" bestFit="1" customWidth="1"/>
    <col min="11" max="11" width="1.5703125" style="6" customWidth="1"/>
    <col min="12" max="12" width="4.85546875" style="6" customWidth="1"/>
    <col min="13" max="13" width="56.5703125" style="6" bestFit="1" customWidth="1"/>
    <col min="14" max="14" width="13.28515625" style="6" customWidth="1"/>
    <col min="15" max="15" width="14.140625" style="6" bestFit="1" customWidth="1"/>
    <col min="16" max="16" width="12.28515625" style="6" customWidth="1"/>
    <col min="17" max="17" width="12.28515625" style="70" customWidth="1"/>
    <col min="18" max="33" width="12.28515625" style="6" customWidth="1"/>
    <col min="34" max="16384" width="9.140625" style="6"/>
  </cols>
  <sheetData>
    <row r="1" spans="3:33" ht="15.75" x14ac:dyDescent="0.25">
      <c r="C1" s="16" t="s">
        <v>1874</v>
      </c>
      <c r="E1" s="5"/>
      <c r="F1" s="5"/>
      <c r="G1" s="5"/>
      <c r="H1" s="5"/>
      <c r="I1" s="5"/>
      <c r="J1" s="28"/>
      <c r="K1" s="7"/>
      <c r="L1" s="5"/>
    </row>
    <row r="2" spans="3:33" ht="15.75" x14ac:dyDescent="0.25">
      <c r="C2" s="16" t="s">
        <v>1875</v>
      </c>
      <c r="E2" s="5"/>
      <c r="F2" s="5"/>
      <c r="G2" s="5"/>
      <c r="H2" s="5"/>
      <c r="I2" s="5"/>
      <c r="J2" s="28"/>
      <c r="K2" s="7"/>
      <c r="L2" s="5"/>
    </row>
    <row r="3" spans="3:33" ht="38.25" x14ac:dyDescent="0.35">
      <c r="C3" s="18" t="s">
        <v>125</v>
      </c>
      <c r="D3" s="5" t="s">
        <v>1320</v>
      </c>
      <c r="K3" s="10"/>
      <c r="M3" s="168" t="s">
        <v>7</v>
      </c>
      <c r="N3" s="239" t="s">
        <v>8</v>
      </c>
      <c r="O3" s="240" t="s">
        <v>9</v>
      </c>
    </row>
    <row r="4" spans="3:33" x14ac:dyDescent="0.2">
      <c r="C4" s="12"/>
      <c r="D4" s="6">
        <v>60</v>
      </c>
      <c r="E4" s="6" t="s">
        <v>11</v>
      </c>
      <c r="F4" s="6">
        <v>1510</v>
      </c>
      <c r="J4" s="98" t="s">
        <v>1876</v>
      </c>
      <c r="K4" s="10"/>
      <c r="M4" s="6" t="s">
        <v>1877</v>
      </c>
      <c r="N4" s="43">
        <v>25000</v>
      </c>
      <c r="O4" s="43">
        <f>_xlfn.SINGLE(SUM(9501.48+21446.82))</f>
        <v>30948.3</v>
      </c>
      <c r="P4" s="56">
        <f>SUM(O4)</f>
        <v>30948.3</v>
      </c>
      <c r="Q4" s="53">
        <v>1510</v>
      </c>
      <c r="R4" s="8"/>
      <c r="S4" s="8"/>
    </row>
    <row r="5" spans="3:33" hidden="1" x14ac:dyDescent="0.2">
      <c r="C5" s="12"/>
      <c r="D5" s="6">
        <v>60</v>
      </c>
      <c r="E5" s="6" t="s">
        <v>11</v>
      </c>
      <c r="F5" s="6">
        <v>3920</v>
      </c>
      <c r="G5" s="6" t="s">
        <v>11</v>
      </c>
      <c r="H5" s="6">
        <v>1</v>
      </c>
      <c r="J5" s="98" t="s">
        <v>1878</v>
      </c>
      <c r="K5" s="10"/>
      <c r="M5" s="6" t="s">
        <v>1879</v>
      </c>
      <c r="N5" s="8">
        <v>0</v>
      </c>
      <c r="O5" s="8">
        <v>0</v>
      </c>
      <c r="P5" s="13">
        <f>SUM(O5)</f>
        <v>0</v>
      </c>
      <c r="Q5" s="53">
        <v>3920</v>
      </c>
      <c r="R5" s="13"/>
      <c r="S5" s="13"/>
    </row>
    <row r="6" spans="3:33" hidden="1" x14ac:dyDescent="0.2">
      <c r="C6" s="12"/>
      <c r="D6" s="6">
        <v>60</v>
      </c>
      <c r="E6" s="6" t="s">
        <v>11</v>
      </c>
      <c r="F6" s="6">
        <v>7120</v>
      </c>
      <c r="J6" s="98" t="s">
        <v>1880</v>
      </c>
      <c r="K6" s="10"/>
      <c r="M6" s="6" t="s">
        <v>1881</v>
      </c>
      <c r="N6" s="56">
        <v>0</v>
      </c>
      <c r="O6" s="56">
        <v>0</v>
      </c>
      <c r="P6" s="13"/>
      <c r="Q6" s="53">
        <v>3925</v>
      </c>
      <c r="R6" s="13"/>
      <c r="S6" s="13"/>
    </row>
    <row r="7" spans="3:33" x14ac:dyDescent="0.2">
      <c r="C7" s="12"/>
      <c r="J7" s="196" t="s">
        <v>1882</v>
      </c>
      <c r="K7" s="10"/>
      <c r="M7" s="6" t="s">
        <v>1883</v>
      </c>
      <c r="N7" s="43">
        <v>0</v>
      </c>
      <c r="O7" s="43">
        <v>0</v>
      </c>
      <c r="P7" s="56">
        <f>+O7</f>
        <v>0</v>
      </c>
      <c r="Q7" s="53">
        <v>7110</v>
      </c>
      <c r="R7" s="13"/>
      <c r="S7" s="13"/>
    </row>
    <row r="8" spans="3:33" x14ac:dyDescent="0.2">
      <c r="C8" s="12"/>
      <c r="J8" s="196" t="s">
        <v>1884</v>
      </c>
      <c r="K8" s="10"/>
      <c r="M8" s="6" t="s">
        <v>1308</v>
      </c>
      <c r="N8" s="113">
        <v>0</v>
      </c>
      <c r="O8" s="113">
        <v>0</v>
      </c>
      <c r="P8" s="56"/>
      <c r="Q8" s="53"/>
      <c r="R8" s="13"/>
      <c r="S8" s="13"/>
    </row>
    <row r="9" spans="3:33" x14ac:dyDescent="0.2">
      <c r="C9" s="12"/>
      <c r="K9" s="10"/>
      <c r="M9" s="5" t="s">
        <v>1342</v>
      </c>
      <c r="N9" s="74">
        <f>SUM(N4:N8)</f>
        <v>25000</v>
      </c>
      <c r="O9" s="231">
        <f>SUM(O4:O8)</f>
        <v>30948.3</v>
      </c>
      <c r="P9" s="14">
        <f>SUM(P4:P7)</f>
        <v>30948.3</v>
      </c>
      <c r="Q9" s="53"/>
      <c r="R9" s="15"/>
      <c r="S9" s="15"/>
      <c r="T9" s="15"/>
      <c r="U9" s="15"/>
      <c r="V9" s="15"/>
      <c r="W9" s="15"/>
    </row>
    <row r="10" spans="3:33" x14ac:dyDescent="0.2">
      <c r="C10" s="12"/>
      <c r="K10" s="10"/>
      <c r="M10" s="5"/>
      <c r="Q10" s="53"/>
    </row>
    <row r="11" spans="3:33" ht="38.25" x14ac:dyDescent="0.2">
      <c r="C11" s="18" t="s">
        <v>125</v>
      </c>
      <c r="D11" s="5" t="s">
        <v>124</v>
      </c>
      <c r="K11" s="10"/>
      <c r="N11" s="239" t="s">
        <v>8</v>
      </c>
      <c r="O11" s="240" t="s">
        <v>9</v>
      </c>
      <c r="Q11" s="53"/>
    </row>
    <row r="12" spans="3:33" x14ac:dyDescent="0.2">
      <c r="C12" s="12"/>
      <c r="D12" s="6">
        <v>60</v>
      </c>
      <c r="E12" s="6" t="s">
        <v>11</v>
      </c>
      <c r="F12" s="6">
        <v>2530</v>
      </c>
      <c r="G12" s="6" t="s">
        <v>11</v>
      </c>
      <c r="H12" s="6">
        <v>530</v>
      </c>
      <c r="J12" s="99" t="s">
        <v>1885</v>
      </c>
      <c r="K12" s="10"/>
      <c r="M12" s="6" t="s">
        <v>1886</v>
      </c>
      <c r="N12" s="37">
        <v>50000</v>
      </c>
      <c r="O12" s="37">
        <v>150000</v>
      </c>
      <c r="P12" s="8"/>
      <c r="Q12" s="53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3:33" x14ac:dyDescent="0.2">
      <c r="C13" s="12"/>
      <c r="J13" s="99" t="s">
        <v>1887</v>
      </c>
      <c r="K13" s="10"/>
      <c r="M13" s="6" t="s">
        <v>1888</v>
      </c>
      <c r="N13" s="37">
        <v>0</v>
      </c>
      <c r="O13" s="37">
        <v>0</v>
      </c>
      <c r="P13" s="8">
        <f>SUM(O12:O13)</f>
        <v>150000</v>
      </c>
      <c r="Q13" s="53" t="s">
        <v>1345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3:33" x14ac:dyDescent="0.2">
      <c r="C14" s="12"/>
      <c r="J14" s="99" t="s">
        <v>1889</v>
      </c>
      <c r="K14" s="10"/>
      <c r="M14" s="6" t="s">
        <v>1890</v>
      </c>
      <c r="N14" s="8">
        <v>0</v>
      </c>
      <c r="O14" s="8">
        <v>0</v>
      </c>
      <c r="P14" s="8">
        <f>SUM(O14)</f>
        <v>0</v>
      </c>
      <c r="Q14" s="53" t="s">
        <v>1891</v>
      </c>
      <c r="R14" s="8"/>
      <c r="S14" s="15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3:33" x14ac:dyDescent="0.2">
      <c r="C15" s="12"/>
      <c r="J15" s="99" t="s">
        <v>1892</v>
      </c>
      <c r="K15" s="10"/>
      <c r="M15" s="6" t="s">
        <v>1893</v>
      </c>
      <c r="N15" s="75">
        <v>0</v>
      </c>
      <c r="O15" s="75">
        <f>SUM(106843.86+340000)</f>
        <v>446843.86</v>
      </c>
      <c r="P15" s="8">
        <f>SUM(O15)</f>
        <v>446843.86</v>
      </c>
      <c r="Q15" s="53" t="s">
        <v>1348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3:33" x14ac:dyDescent="0.2">
      <c r="C16" s="12"/>
      <c r="K16" s="10"/>
      <c r="M16" s="5" t="s">
        <v>1453</v>
      </c>
      <c r="N16" s="74">
        <f>SUM(N12:N15)</f>
        <v>50000</v>
      </c>
      <c r="O16" s="231">
        <f>SUM(O12:O15)</f>
        <v>596843.86</v>
      </c>
      <c r="P16" s="15">
        <f>SUM(P12:P15)</f>
        <v>596843.86</v>
      </c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</row>
    <row r="17" spans="3:16" x14ac:dyDescent="0.2">
      <c r="C17" s="12"/>
      <c r="K17" s="10"/>
      <c r="M17" s="5"/>
    </row>
    <row r="18" spans="3:16" x14ac:dyDescent="0.2">
      <c r="C18" s="12"/>
      <c r="K18" s="10"/>
      <c r="M18" s="5" t="s">
        <v>1312</v>
      </c>
      <c r="N18" s="8">
        <v>1385133.72</v>
      </c>
      <c r="O18" s="8">
        <f>+N18</f>
        <v>1385133.72</v>
      </c>
    </row>
    <row r="19" spans="3:16" x14ac:dyDescent="0.2">
      <c r="C19" s="12"/>
      <c r="K19" s="10"/>
      <c r="M19" s="5" t="s">
        <v>1313</v>
      </c>
      <c r="N19" s="8">
        <f>N9</f>
        <v>25000</v>
      </c>
      <c r="O19" s="8">
        <f>O9</f>
        <v>30948.3</v>
      </c>
    </row>
    <row r="20" spans="3:16" x14ac:dyDescent="0.2">
      <c r="C20" s="12"/>
      <c r="K20" s="10"/>
      <c r="M20" s="5" t="s">
        <v>1314</v>
      </c>
      <c r="N20" s="75">
        <f>N16</f>
        <v>50000</v>
      </c>
      <c r="O20" s="75">
        <f>O16</f>
        <v>596843.86</v>
      </c>
      <c r="P20" s="26">
        <f>SUM(O19-O20)</f>
        <v>-565895.55999999994</v>
      </c>
    </row>
    <row r="21" spans="3:16" ht="15" x14ac:dyDescent="0.25">
      <c r="C21" s="12"/>
      <c r="K21" s="10"/>
      <c r="M21" s="5" t="s">
        <v>1315</v>
      </c>
      <c r="N21" s="166">
        <f>(N19+N18)-N20</f>
        <v>1360133.72</v>
      </c>
      <c r="O21" s="76">
        <f>(O19+O18)-O20</f>
        <v>819238.16</v>
      </c>
    </row>
    <row r="22" spans="3:16" x14ac:dyDescent="0.2">
      <c r="C22" s="12"/>
      <c r="K22" s="10"/>
    </row>
  </sheetData>
  <phoneticPr fontId="6" type="noConversion"/>
  <printOptions horizontalCentered="1" gridLines="1"/>
  <pageMargins left="0.14000000000000001" right="0.14000000000000001" top="0.8" bottom="0.28999999999999998" header="0" footer="0.1"/>
  <pageSetup scale="86" orientation="portrait" verticalDpi="300" r:id="rId1"/>
  <headerFooter alignWithMargins="0">
    <oddHeader>&amp;C&amp;"Arial,Bold"ARBOR PARK SCHOOL DISTRICT 145
2019 FISCAL YEAR BUDGET
July 1, 2018 Through June 30, 2019</oddHeader>
    <oddFooter>&amp;L&amp;8&amp;D &amp;T&amp;R&amp;Z&amp;F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U27"/>
  <sheetViews>
    <sheetView topLeftCell="C1" zoomScale="130" zoomScaleNormal="130" workbookViewId="0">
      <selection activeCell="C1" sqref="C1"/>
    </sheetView>
  </sheetViews>
  <sheetFormatPr defaultColWidth="9.140625" defaultRowHeight="12.75" x14ac:dyDescent="0.2"/>
  <cols>
    <col min="1" max="1" width="3.42578125" style="6" hidden="1" customWidth="1"/>
    <col min="2" max="2" width="3.5703125" style="6" hidden="1" customWidth="1"/>
    <col min="3" max="3" width="4.140625" style="6" bestFit="1" customWidth="1"/>
    <col min="4" max="4" width="3.85546875" style="6" hidden="1" customWidth="1"/>
    <col min="5" max="5" width="1.5703125" style="6" hidden="1" customWidth="1"/>
    <col min="6" max="6" width="6.28515625" style="6" hidden="1" customWidth="1"/>
    <col min="7" max="7" width="1.5703125" style="6" hidden="1" customWidth="1"/>
    <col min="8" max="8" width="5.140625" style="6" hidden="1" customWidth="1"/>
    <col min="9" max="9" width="1.5703125" style="6" hidden="1" customWidth="1"/>
    <col min="10" max="10" width="24.42578125" style="6" bestFit="1" customWidth="1"/>
    <col min="11" max="11" width="1.5703125" style="6" customWidth="1"/>
    <col min="12" max="12" width="4.28515625" style="6" customWidth="1"/>
    <col min="13" max="13" width="47" style="6" customWidth="1"/>
    <col min="14" max="15" width="13.28515625" style="13" customWidth="1"/>
    <col min="16" max="16" width="10.5703125" style="13" bestFit="1" customWidth="1"/>
    <col min="17" max="17" width="13.28515625" style="70" customWidth="1"/>
    <col min="18" max="26" width="13.28515625" style="6" customWidth="1"/>
    <col min="27" max="30" width="12.7109375" style="6" customWidth="1"/>
    <col min="31" max="16384" width="9.140625" style="6"/>
  </cols>
  <sheetData>
    <row r="1" spans="3:20" ht="15.75" x14ac:dyDescent="0.25">
      <c r="C1" s="16" t="s">
        <v>1894</v>
      </c>
      <c r="E1" s="5"/>
      <c r="F1" s="5"/>
      <c r="G1" s="5"/>
      <c r="H1" s="5"/>
      <c r="J1" s="10"/>
      <c r="K1" s="10"/>
    </row>
    <row r="2" spans="3:20" ht="15.75" x14ac:dyDescent="0.25">
      <c r="C2" s="16" t="s">
        <v>1895</v>
      </c>
      <c r="E2" s="5"/>
      <c r="F2" s="5"/>
      <c r="G2" s="5"/>
      <c r="H2" s="5"/>
      <c r="J2" s="10"/>
      <c r="K2" s="10"/>
    </row>
    <row r="3" spans="3:20" ht="38.25" x14ac:dyDescent="0.35">
      <c r="C3" s="18" t="s">
        <v>125</v>
      </c>
      <c r="D3" s="5" t="s">
        <v>1320</v>
      </c>
      <c r="J3" s="10"/>
      <c r="K3" s="10"/>
      <c r="M3" s="168" t="s">
        <v>7</v>
      </c>
      <c r="N3" s="239" t="s">
        <v>8</v>
      </c>
      <c r="O3" s="240" t="s">
        <v>9</v>
      </c>
    </row>
    <row r="4" spans="3:20" x14ac:dyDescent="0.2">
      <c r="C4" s="12"/>
      <c r="D4" s="6">
        <v>70</v>
      </c>
      <c r="E4" s="6" t="s">
        <v>11</v>
      </c>
      <c r="F4" s="6">
        <v>1111</v>
      </c>
      <c r="J4" s="98" t="s">
        <v>1896</v>
      </c>
      <c r="K4" s="10"/>
      <c r="M4" s="6" t="s">
        <v>13</v>
      </c>
      <c r="N4" s="8">
        <v>0</v>
      </c>
      <c r="O4" s="8">
        <v>0</v>
      </c>
      <c r="R4" s="8"/>
      <c r="S4" s="8"/>
      <c r="T4" s="8"/>
    </row>
    <row r="5" spans="3:20" x14ac:dyDescent="0.2">
      <c r="C5" s="12"/>
      <c r="D5" s="6">
        <v>70</v>
      </c>
      <c r="E5" s="6" t="s">
        <v>11</v>
      </c>
      <c r="F5" s="6">
        <v>1112</v>
      </c>
      <c r="J5" s="98" t="s">
        <v>1897</v>
      </c>
      <c r="K5" s="10"/>
      <c r="M5" s="6" t="s">
        <v>15</v>
      </c>
      <c r="N5" s="8">
        <v>0</v>
      </c>
      <c r="O5" s="8">
        <v>0</v>
      </c>
      <c r="R5" s="13"/>
      <c r="S5" s="13"/>
      <c r="T5" s="13"/>
    </row>
    <row r="6" spans="3:20" x14ac:dyDescent="0.2">
      <c r="C6" s="12"/>
      <c r="D6" s="6">
        <v>70</v>
      </c>
      <c r="E6" s="6" t="s">
        <v>11</v>
      </c>
      <c r="F6" s="6">
        <v>1113</v>
      </c>
      <c r="J6" s="98" t="s">
        <v>1898</v>
      </c>
      <c r="K6" s="10"/>
      <c r="M6" s="6" t="s">
        <v>17</v>
      </c>
      <c r="N6" s="8">
        <v>0</v>
      </c>
      <c r="O6" s="8">
        <v>0</v>
      </c>
      <c r="P6" s="13">
        <f>SUM(O4:O6)</f>
        <v>0</v>
      </c>
      <c r="Q6" s="70">
        <v>1100</v>
      </c>
      <c r="R6" s="13"/>
      <c r="S6" s="13"/>
      <c r="T6" s="13"/>
    </row>
    <row r="7" spans="3:20" x14ac:dyDescent="0.2">
      <c r="C7" s="12"/>
      <c r="D7" s="6">
        <v>70</v>
      </c>
      <c r="E7" s="6" t="s">
        <v>11</v>
      </c>
      <c r="F7" s="6">
        <v>1510</v>
      </c>
      <c r="J7" s="98" t="s">
        <v>1899</v>
      </c>
      <c r="K7" s="10"/>
      <c r="M7" s="6" t="s">
        <v>1900</v>
      </c>
      <c r="N7" s="8">
        <v>100000</v>
      </c>
      <c r="O7" s="8">
        <f>_xlfn.SINGLE(SUM(66182.18+80807.48))</f>
        <v>146989.65999999997</v>
      </c>
      <c r="P7" s="13">
        <f>SUM(O7)</f>
        <v>146989.65999999997</v>
      </c>
      <c r="Q7" s="70">
        <v>1510</v>
      </c>
      <c r="R7" s="13"/>
      <c r="S7" s="13"/>
      <c r="T7" s="13"/>
    </row>
    <row r="8" spans="3:20" x14ac:dyDescent="0.2">
      <c r="C8" s="12"/>
      <c r="J8" s="21" t="s">
        <v>1901</v>
      </c>
      <c r="K8" s="10"/>
      <c r="M8" s="6" t="s">
        <v>1902</v>
      </c>
      <c r="N8" s="56">
        <v>0</v>
      </c>
      <c r="O8" s="56">
        <v>0</v>
      </c>
      <c r="P8" s="13">
        <f>+O8</f>
        <v>0</v>
      </c>
      <c r="Q8" s="70">
        <v>7210</v>
      </c>
      <c r="R8" s="13"/>
      <c r="S8" s="13"/>
      <c r="T8" s="13"/>
    </row>
    <row r="9" spans="3:20" x14ac:dyDescent="0.2">
      <c r="C9" s="12"/>
      <c r="J9" s="21" t="s">
        <v>1903</v>
      </c>
      <c r="K9" s="10"/>
      <c r="M9" s="6" t="s">
        <v>1904</v>
      </c>
      <c r="N9" s="75">
        <v>0</v>
      </c>
      <c r="O9" s="75">
        <v>0</v>
      </c>
      <c r="P9" s="13">
        <f>+O9</f>
        <v>0</v>
      </c>
      <c r="Q9" s="70">
        <v>7220</v>
      </c>
      <c r="R9" s="13"/>
      <c r="S9" s="13"/>
      <c r="T9" s="13"/>
    </row>
    <row r="10" spans="3:20" x14ac:dyDescent="0.2">
      <c r="C10" s="12"/>
      <c r="J10" s="21"/>
      <c r="K10" s="10"/>
      <c r="M10" s="5" t="s">
        <v>1342</v>
      </c>
      <c r="N10" s="69">
        <f>SUM(N4:N9)</f>
        <v>100000</v>
      </c>
      <c r="O10" s="225">
        <f>SUM(O4:O9)</f>
        <v>146989.65999999997</v>
      </c>
      <c r="P10" s="57">
        <f>SUM(P4:P9)</f>
        <v>146989.65999999997</v>
      </c>
      <c r="R10" s="15"/>
      <c r="S10" s="15"/>
      <c r="T10" s="15"/>
    </row>
    <row r="11" spans="3:20" x14ac:dyDescent="0.2">
      <c r="C11" s="12"/>
      <c r="J11" s="21"/>
      <c r="K11" s="10"/>
    </row>
    <row r="12" spans="3:20" ht="38.25" x14ac:dyDescent="0.2">
      <c r="C12" s="18" t="s">
        <v>125</v>
      </c>
      <c r="D12" s="5" t="s">
        <v>124</v>
      </c>
      <c r="J12" s="21"/>
      <c r="K12" s="10"/>
      <c r="N12" s="239" t="s">
        <v>8</v>
      </c>
      <c r="O12" s="240" t="s">
        <v>9</v>
      </c>
    </row>
    <row r="13" spans="3:20" x14ac:dyDescent="0.2">
      <c r="C13" s="12"/>
      <c r="D13" s="6">
        <v>70</v>
      </c>
      <c r="E13" s="6" t="s">
        <v>11</v>
      </c>
      <c r="F13" s="6">
        <v>8110</v>
      </c>
      <c r="G13" s="6" t="s">
        <v>11</v>
      </c>
      <c r="H13" s="6">
        <v>660</v>
      </c>
      <c r="J13" s="21" t="s">
        <v>1905</v>
      </c>
      <c r="K13" s="10"/>
      <c r="M13" s="6" t="s">
        <v>1906</v>
      </c>
      <c r="N13" s="211">
        <v>0</v>
      </c>
      <c r="O13" s="211">
        <f>+'10 Ed R'!O67</f>
        <v>0</v>
      </c>
      <c r="R13" s="8"/>
      <c r="S13" s="8"/>
      <c r="T13" s="8"/>
    </row>
    <row r="14" spans="3:20" x14ac:dyDescent="0.2">
      <c r="C14" s="12"/>
      <c r="J14" s="21" t="s">
        <v>1907</v>
      </c>
      <c r="K14" s="10"/>
      <c r="M14" s="6" t="s">
        <v>1908</v>
      </c>
      <c r="N14" s="211">
        <v>0</v>
      </c>
      <c r="O14" s="211">
        <f>+'20 O&amp;M'!N15</f>
        <v>0</v>
      </c>
      <c r="R14" s="8"/>
      <c r="S14" s="8"/>
      <c r="T14" s="8"/>
    </row>
    <row r="15" spans="3:20" x14ac:dyDescent="0.2">
      <c r="C15" s="12"/>
      <c r="J15" s="21" t="s">
        <v>1909</v>
      </c>
      <c r="K15" s="10"/>
      <c r="M15" s="6" t="s">
        <v>1910</v>
      </c>
      <c r="N15" s="211">
        <v>0</v>
      </c>
      <c r="O15" s="211">
        <f>+'40 Trans'!O15</f>
        <v>0</v>
      </c>
      <c r="R15" s="8"/>
      <c r="S15" s="8"/>
      <c r="T15" s="8"/>
    </row>
    <row r="16" spans="3:20" hidden="1" x14ac:dyDescent="0.2">
      <c r="C16" s="12"/>
      <c r="D16" s="6">
        <v>70</v>
      </c>
      <c r="E16" s="6" t="s">
        <v>11</v>
      </c>
      <c r="F16" s="6">
        <v>8110</v>
      </c>
      <c r="G16" s="6" t="s">
        <v>11</v>
      </c>
      <c r="H16" s="6">
        <v>660</v>
      </c>
      <c r="I16" s="6" t="s">
        <v>11</v>
      </c>
      <c r="J16" s="21"/>
      <c r="K16" s="10"/>
      <c r="M16" s="6" t="s">
        <v>1911</v>
      </c>
      <c r="N16" s="211">
        <v>0</v>
      </c>
      <c r="O16" s="211">
        <v>0</v>
      </c>
      <c r="R16" s="13"/>
      <c r="S16" s="13"/>
      <c r="T16" s="13"/>
    </row>
    <row r="17" spans="3:21" hidden="1" x14ac:dyDescent="0.2">
      <c r="C17" s="12"/>
      <c r="D17" s="6">
        <v>70</v>
      </c>
      <c r="E17" s="6" t="s">
        <v>11</v>
      </c>
      <c r="F17" s="6">
        <v>8110</v>
      </c>
      <c r="G17" s="6" t="s">
        <v>11</v>
      </c>
      <c r="H17" s="6">
        <v>660</v>
      </c>
      <c r="I17" s="6" t="s">
        <v>11</v>
      </c>
      <c r="J17" s="21"/>
      <c r="K17" s="10"/>
      <c r="M17" s="6" t="s">
        <v>1912</v>
      </c>
      <c r="N17" s="211">
        <v>0</v>
      </c>
      <c r="O17" s="211">
        <v>0</v>
      </c>
      <c r="R17" s="13"/>
      <c r="S17" s="13"/>
      <c r="T17" s="13"/>
    </row>
    <row r="18" spans="3:21" x14ac:dyDescent="0.2">
      <c r="C18" s="12"/>
      <c r="J18" s="21" t="s">
        <v>1913</v>
      </c>
      <c r="K18" s="10"/>
      <c r="M18" s="6" t="s">
        <v>1914</v>
      </c>
      <c r="N18" s="211">
        <v>0</v>
      </c>
      <c r="O18" s="211">
        <f>+'60 Capital'!O7</f>
        <v>0</v>
      </c>
      <c r="R18" s="13"/>
      <c r="S18" s="13"/>
      <c r="T18" s="13"/>
    </row>
    <row r="19" spans="3:21" x14ac:dyDescent="0.2">
      <c r="C19" s="12"/>
      <c r="J19" s="21" t="s">
        <v>1915</v>
      </c>
      <c r="K19" s="10"/>
      <c r="M19" s="6" t="s">
        <v>1916</v>
      </c>
      <c r="N19" s="212">
        <f>+'80Tort'!N11</f>
        <v>0</v>
      </c>
      <c r="O19" s="212">
        <f>+'80Tort'!O11</f>
        <v>0</v>
      </c>
      <c r="R19" s="13"/>
      <c r="S19" s="13"/>
      <c r="T19" s="13"/>
    </row>
    <row r="20" spans="3:21" hidden="1" x14ac:dyDescent="0.2">
      <c r="C20" s="12">
        <v>877</v>
      </c>
      <c r="D20" s="6">
        <v>70</v>
      </c>
      <c r="E20" s="6" t="s">
        <v>11</v>
      </c>
      <c r="F20" s="6">
        <v>8120</v>
      </c>
      <c r="G20" s="6" t="s">
        <v>11</v>
      </c>
      <c r="H20" s="6">
        <v>660</v>
      </c>
      <c r="J20" s="21"/>
      <c r="K20" s="10"/>
      <c r="M20" s="6" t="s">
        <v>1917</v>
      </c>
      <c r="N20" s="13">
        <v>0</v>
      </c>
      <c r="O20" s="13">
        <v>0</v>
      </c>
      <c r="R20" s="13"/>
      <c r="S20" s="13"/>
      <c r="T20" s="13"/>
    </row>
    <row r="21" spans="3:21" hidden="1" x14ac:dyDescent="0.2">
      <c r="C21" s="12">
        <v>878</v>
      </c>
      <c r="D21" s="6">
        <v>70</v>
      </c>
      <c r="E21" s="6" t="s">
        <v>11</v>
      </c>
      <c r="F21" s="6">
        <v>8180</v>
      </c>
      <c r="G21" s="6" t="s">
        <v>11</v>
      </c>
      <c r="H21" s="6">
        <v>660</v>
      </c>
      <c r="J21" s="21"/>
      <c r="K21" s="10"/>
      <c r="M21" s="6" t="s">
        <v>1918</v>
      </c>
      <c r="N21" s="72">
        <v>0</v>
      </c>
      <c r="O21" s="72">
        <v>0</v>
      </c>
      <c r="R21" s="13"/>
      <c r="S21" s="13"/>
      <c r="T21" s="13"/>
    </row>
    <row r="22" spans="3:21" x14ac:dyDescent="0.2">
      <c r="C22" s="12"/>
      <c r="J22" s="10"/>
      <c r="K22" s="10"/>
      <c r="M22" s="5" t="s">
        <v>1453</v>
      </c>
      <c r="N22" s="69">
        <f>SUM(N13:N21)</f>
        <v>0</v>
      </c>
      <c r="O22" s="225">
        <f>SUM(O13:O21)</f>
        <v>0</v>
      </c>
      <c r="P22" s="58"/>
      <c r="R22" s="15"/>
      <c r="S22" s="15"/>
      <c r="T22" s="15"/>
    </row>
    <row r="23" spans="3:21" x14ac:dyDescent="0.2">
      <c r="C23" s="12"/>
      <c r="J23" s="10"/>
      <c r="K23" s="10"/>
      <c r="M23" s="5"/>
    </row>
    <row r="24" spans="3:21" x14ac:dyDescent="0.2">
      <c r="C24" s="12"/>
      <c r="J24" s="10"/>
      <c r="K24" s="10"/>
      <c r="M24" s="5" t="s">
        <v>1312</v>
      </c>
      <c r="N24" s="13">
        <v>5162039.8</v>
      </c>
      <c r="O24" s="13">
        <f>+N24</f>
        <v>5162039.8</v>
      </c>
    </row>
    <row r="25" spans="3:21" x14ac:dyDescent="0.2">
      <c r="C25" s="12"/>
      <c r="J25" s="10"/>
      <c r="K25" s="10"/>
      <c r="M25" s="5" t="s">
        <v>1313</v>
      </c>
      <c r="N25" s="13">
        <f>N10</f>
        <v>100000</v>
      </c>
      <c r="O25" s="13">
        <f>O10</f>
        <v>146989.65999999997</v>
      </c>
    </row>
    <row r="26" spans="3:21" x14ac:dyDescent="0.2">
      <c r="C26" s="12"/>
      <c r="J26" s="10"/>
      <c r="K26" s="10"/>
      <c r="M26" s="5" t="s">
        <v>1314</v>
      </c>
      <c r="N26" s="72">
        <f>N22</f>
        <v>0</v>
      </c>
      <c r="O26" s="72">
        <f>O22</f>
        <v>0</v>
      </c>
      <c r="P26" s="13">
        <f>SUM(O25-O26)</f>
        <v>146989.65999999997</v>
      </c>
    </row>
    <row r="27" spans="3:21" ht="15" x14ac:dyDescent="0.25">
      <c r="C27" s="12"/>
      <c r="J27" s="10"/>
      <c r="K27" s="10"/>
      <c r="M27" s="5" t="s">
        <v>1315</v>
      </c>
      <c r="N27" s="167">
        <f>+(N25+N24)-N26</f>
        <v>5262039.8</v>
      </c>
      <c r="O27" s="241">
        <f>+(O25+O24)-O26</f>
        <v>5309029.46</v>
      </c>
      <c r="T27" s="62">
        <f>SUM(202297102*0.0005)</f>
        <v>101148.55100000001</v>
      </c>
      <c r="U27" s="5" t="s">
        <v>1919</v>
      </c>
    </row>
  </sheetData>
  <phoneticPr fontId="6" type="noConversion"/>
  <printOptions horizontalCentered="1" gridLines="1"/>
  <pageMargins left="0.14000000000000001" right="0.14000000000000001" top="0.8" bottom="0.28999999999999998" header="0" footer="0.1"/>
  <pageSetup scale="96" orientation="portrait" verticalDpi="300" r:id="rId1"/>
  <headerFooter alignWithMargins="0">
    <oddHeader>&amp;C&amp;"Arial,Bold"ARBOR PARK SCHOOL DISTRICT 145
2019 FISCAL YEAR BUDGET
July 1, 2018 Through June 30, 2019</oddHeader>
    <oddFooter>&amp;L&amp;8&amp;D &amp;T&amp;R&amp;Z&amp;F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1682F5B192284287C3D21F9D5F0AA2" ma:contentTypeVersion="10" ma:contentTypeDescription="Create a new document." ma:contentTypeScope="" ma:versionID="04d603f0090a2eeab47554920b27b67c">
  <xsd:schema xmlns:xsd="http://www.w3.org/2001/XMLSchema" xmlns:xs="http://www.w3.org/2001/XMLSchema" xmlns:p="http://schemas.microsoft.com/office/2006/metadata/properties" xmlns:ns3="affc74f7-b734-4284-9e7f-f1e4845db1ef" targetNamespace="http://schemas.microsoft.com/office/2006/metadata/properties" ma:root="true" ma:fieldsID="fd6b42b3d862c68869acf80a733b2d55" ns3:_="">
    <xsd:import namespace="affc74f7-b734-4284-9e7f-f1e4845db1e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fc74f7-b734-4284-9e7f-f1e4845db1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EA2E36-12EB-42F8-B4E1-90FAE7973AEF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metadata/properties"/>
    <ds:schemaRef ds:uri="affc74f7-b734-4284-9e7f-f1e4845db1e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4840A07D-79CC-421A-A62B-FFDFB4E3F4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fc74f7-b734-4284-9e7f-f1e4845db1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CFCC08-1B59-4F26-B767-ED4AC2C112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13</vt:i4>
      </vt:variant>
    </vt:vector>
  </HeadingPairs>
  <TitlesOfParts>
    <vt:vector size="25" baseType="lpstr">
      <vt:lpstr>10 Ed R</vt:lpstr>
      <vt:lpstr>10 Ed E</vt:lpstr>
      <vt:lpstr>20 O&amp;M</vt:lpstr>
      <vt:lpstr>30 B&amp;I</vt:lpstr>
      <vt:lpstr>40 Trans</vt:lpstr>
      <vt:lpstr>50 IMRF</vt:lpstr>
      <vt:lpstr>51 FICA</vt:lpstr>
      <vt:lpstr>60 Capital</vt:lpstr>
      <vt:lpstr>70 WC</vt:lpstr>
      <vt:lpstr>80Tort</vt:lpstr>
      <vt:lpstr>90 LS</vt:lpstr>
      <vt:lpstr>By Fund</vt:lpstr>
      <vt:lpstr>'10 Ed E'!Print_Area</vt:lpstr>
      <vt:lpstr>'10 Ed R'!Print_Area</vt:lpstr>
      <vt:lpstr>'20 O&amp;M'!Print_Area</vt:lpstr>
      <vt:lpstr>'30 B&amp;I'!Print_Area</vt:lpstr>
      <vt:lpstr>'40 Trans'!Print_Area</vt:lpstr>
      <vt:lpstr>'50 IMRF'!Print_Area</vt:lpstr>
      <vt:lpstr>'51 FICA'!Print_Area</vt:lpstr>
      <vt:lpstr>'60 Capital'!Print_Area</vt:lpstr>
      <vt:lpstr>'70 WC'!Print_Area</vt:lpstr>
      <vt:lpstr>'80Tort'!Print_Area</vt:lpstr>
      <vt:lpstr>'90 LS'!Print_Area</vt:lpstr>
      <vt:lpstr>'By Fund'!Print_Area</vt:lpstr>
      <vt:lpstr>'51 FICA'!Print_Titles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vpignatiello</dc:creator>
  <cp:keywords/>
  <dc:description/>
  <cp:lastModifiedBy>Brian O'Keeffe</cp:lastModifiedBy>
  <cp:revision/>
  <cp:lastPrinted>2020-05-12T23:16:57Z</cp:lastPrinted>
  <dcterms:created xsi:type="dcterms:W3CDTF">2007-03-27T19:09:30Z</dcterms:created>
  <dcterms:modified xsi:type="dcterms:W3CDTF">2020-05-19T17:39:37Z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0x010100171682F5B192284287C3D21F9D5F0AA2</vt:lpwstr>
  </property>
</Properties>
</file>